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styles+xml" PartName="/xl/styles.xml"/>
  <Override ContentType="application/vnd.openxmlformats-officedocument.drawing+xml" PartName="/xl/drawings/drawing3.xml"/>
  <Default ContentType="image/svg+xml" Extension="Svg"/>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bookViews>
    <workbookView/>
  </bookViews>
  <sheets>
    <sheet name="Guide" sheetId="1" r:id="rId1"/>
    <sheet name="Inputs" sheetId="2" r:id="rId2"/>
    <sheet name="Gathering" sheetId="3" r:id="rId3"/>
    <sheet name="Network" sheetId="4" r:id="rId4"/>
  </sheets>
  <definedNames>
    <definedName name="_xlnm.Print_Area" localSheetId="2">Gathering!$A$1:$P$31</definedName>
    <definedName name="GS_Choke">Inputs!$G$6:$G$9</definedName>
    <definedName name="GS_Gas">Inputs!$F$6:$F$9</definedName>
    <definedName name="GS_Oil">Inputs!$D$6:$D$9</definedName>
    <definedName name="GS_Pman">Inputs!$B$13</definedName>
    <definedName name="GS_Problems">Inputs!$B$20</definedName>
    <definedName name="GS_Route">Inputs!$H$6:$H$9</definedName>
    <definedName name="GS_SepName">Inputs!$A$16:$A$17</definedName>
    <definedName name="GS_SepP">Inputs!$C$16:$C$17</definedName>
    <definedName name="GS_SepRoute">Inputs!$B$16:$B$17</definedName>
    <definedName name="GS_Water">Inputs!$E$6:$E$9</definedName>
    <definedName name="GS_Well">Inputs!$A$6:$A$9</definedName>
    <definedName name="GS_WHP">Inputs!$B$6:$B$9</definedName>
    <definedName name="GS_WHT">Inputs!$C$6:$C$9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<sst xmlns="http://schemas.openxmlformats.org/spreadsheetml/2006/main" count="116" uniqueCount="116">
  <si>
    <t>Surface gathering diagram — drawn from a network table, with live labels</t>
  </si>
  <si>
    <t>What this is</t>
  </si>
  <si>
    <t>A diagram of a surface gathering system: wells, chokes, a manifold, separators and the outlets they feed, with flowlines between them. It was generated from a table — the Network sheet — and the numbers on it stay live: the text in the manifold, the separators, the outlets and above each choke is linked to a cell that calculates from the Inputs, and the details of each well are cells beside its wellhead. Every formula is plain Excel, so no add-in is needed.</t>
  </si>
  <si>
    <t>Using it</t>
  </si>
  <si>
    <t>Inputs — each well's wellhead pressure and temperature, rates, choke size and route, the manifold pressure and each separator's pressure. Change one and the labels on the Gathering sheet change. Blue cells on a yellow background are the ones to edit; checks at the bottom flag inputs that cannot be a gathering system, in red with the fix spelled out, and the Gathering sheet says so on its third line.</t>
  </si>
  <si>
    <t>Gathering — the diagram. Route a well to the other separator and the separators' rates and the outlets' rates move with it.</t>
  </si>
  <si>
    <t>Network — the table the diagram came from: a row for every piece of equipment and for every connector, and the Label formula each piece of equipment shows. Shapes are named after their rows (a choke's label box after the choke), so the Selection Pane lists them the way the table does.</t>
  </si>
  <si>
    <t>What is live and what is fixed</t>
  </si>
  <si>
    <t>Live: every number — the labels, the per-well cells and the status line. Fixed: the pipework and the layout. The diagram is drawn when the workbook is generated, from the table, and a workbook cannot redraw itself: to add a well or a separator, or to change what feeds an outlet, change the table and generate the workbook again. The layout rule is a column per stage — wells, chokes, manifold, separators, outlets — with each shape at the mean height of what feeds it, so a well, its choke and the next shape stay on one straight line wherever they can.</t>
  </si>
  <si>
    <t>Moving things</t>
  </si>
  <si>
    <t>Drag a shape and its flowlines stay attached: they are glued to the shapes, not drawn between two points, and an elbow re-routes as the shape moves. Dragging does not change the table, and a regenerated workbook starts from the layout rule again.</t>
  </si>
  <si>
    <t>What it does not do</t>
  </si>
  <si>
    <t>It does not calculate the network: the pressure drop across a choke is the wellhead pressure less the manifold pressure, and the rates are what you enter — there is no hydraulics here. It does not move a flowline when the table changes, and it has one manifold. It is a diagram with live labels, not a simulator.</t>
  </si>
  <si>
    <t>Inputs</t>
  </si>
  <si>
    <t>Blue cells on a yellow background drive the numbers on the Gathering sheet: the labels in the shapes and beside the wellheads follow. Field units. The well and separator names, and the route each separator serves, come from the Network table the diagram was generated from; they are not inputs, because changing them would change the pipework. A well's own route is an input.</t>
  </si>
  <si>
    <t>Wells</t>
  </si>
  <si>
    <t>Well</t>
  </si>
  <si>
    <t>WHP (psi)</t>
  </si>
  <si>
    <t>WHT (°F)</t>
  </si>
  <si>
    <t>Oil (bbl/d)</t>
  </si>
  <si>
    <t>Water (bbl/d)</t>
  </si>
  <si>
    <t>Gas (Mscf/d)</t>
  </si>
  <si>
    <t>Choke (1/64 in)</t>
  </si>
  <si>
    <t>Route</t>
  </si>
  <si>
    <t>W-1</t>
  </si>
  <si>
    <t>Production</t>
  </si>
  <si>
    <t>W-2</t>
  </si>
  <si>
    <t>W-3</t>
  </si>
  <si>
    <t>Test</t>
  </si>
  <si>
    <t>W-4</t>
  </si>
  <si>
    <t>Route: the separator a well is lined up to — Production or Test. Each separator is summed over the wells routed to it.</t>
  </si>
  <si>
    <t>Manifold and separators</t>
  </si>
  <si>
    <t>Manifold pressure</t>
  </si>
  <si>
    <t>psi</t>
  </si>
  <si>
    <t>Separator</t>
  </si>
  <si>
    <t>Pressure (psi)</t>
  </si>
  <si>
    <t>Production separator</t>
  </si>
  <si>
    <t>Test separator</t>
  </si>
  <si>
    <t>Input checks</t>
  </si>
  <si>
    <t>Checks failing</t>
  </si>
  <si>
    <t>Check</t>
  </si>
  <si>
    <t>Status</t>
  </si>
  <si>
    <t>What to fix</t>
  </si>
  <si>
    <t>Every input cell holds a number</t>
  </si>
  <si>
    <t>Every well is routed to a separator</t>
  </si>
  <si>
    <t>Choke sizes are positive</t>
  </si>
  <si>
    <t>Rates are not negative</t>
  </si>
  <si>
    <t>Every wellhead pressure is above the manifold pressure</t>
  </si>
  <si>
    <t>The manifold is above every separator</t>
  </si>
  <si>
    <t>Surface gathering system</t>
  </si>
  <si>
    <t>Generated from the Network sheet. The labels follow the Inputs; the pipework does not. Drag a shape and its flowlines stay attached.</t>
  </si>
  <si>
    <t>Streams</t>
  </si>
  <si>
    <t>━━━━</t>
  </si>
  <si>
    <t>well fluid</t>
  </si>
  <si>
    <t>oil</t>
  </si>
  <si>
    <t>- - - -</t>
  </si>
  <si>
    <t>gas</t>
  </si>
  <si>
    <t>water</t>
  </si>
  <si>
    <t>liquid</t>
  </si>
  <si>
    <t>Network — the table the diagram was generated from</t>
  </si>
  <si>
    <t>One row for every piece of equipment on the Gathering sheet and one for every connector (each choke also has a label box above it, named after it). The drawing was made from this table, so it cannot show a link that is not here. The pipework is fixed in the file: add a well or a separator to the table and generate the workbook again. The Label column is what each piece of equipment shows — a formula on the Inputs — and the shape's text is linked to it.</t>
  </si>
  <si>
    <t>Nodes — one per shape</t>
  </si>
  <si>
    <t>ID</t>
  </si>
  <si>
    <t>Kind</t>
  </si>
  <si>
    <t>Name</t>
  </si>
  <si>
    <t>Unit</t>
  </si>
  <si>
    <t>Stage</t>
  </si>
  <si>
    <t>Shape</t>
  </si>
  <si>
    <t>Label (the text the shape shows — live)</t>
  </si>
  <si>
    <t>Wellhead W-1</t>
  </si>
  <si>
    <t>In cells beside the wellhead on the Gathering sheet.</t>
  </si>
  <si>
    <t>Wellhead W-2</t>
  </si>
  <si>
    <t>Wellhead W-3</t>
  </si>
  <si>
    <t>Wellhead W-4</t>
  </si>
  <si>
    <t>CK W-1</t>
  </si>
  <si>
    <t>Choke</t>
  </si>
  <si>
    <t>Choke W-1</t>
  </si>
  <si>
    <t>CK W-2</t>
  </si>
  <si>
    <t>Choke W-2</t>
  </si>
  <si>
    <t>CK W-3</t>
  </si>
  <si>
    <t>Choke W-3</t>
  </si>
  <si>
    <t>CK W-4</t>
  </si>
  <si>
    <t>Choke W-4</t>
  </si>
  <si>
    <t>MAN</t>
  </si>
  <si>
    <t>Manifold</t>
  </si>
  <si>
    <t>SEP-P</t>
  </si>
  <si>
    <t>SEP-T</t>
  </si>
  <si>
    <t>GAS</t>
  </si>
  <si>
    <t>Outlet</t>
  </si>
  <si>
    <t>Gas to compressor</t>
  </si>
  <si>
    <t>Mscf/d</t>
  </si>
  <si>
    <t>OIL</t>
  </si>
  <si>
    <t>Oil export pipeline</t>
  </si>
  <si>
    <t>bbl/d</t>
  </si>
  <si>
    <t>WATER</t>
  </si>
  <si>
    <t>Water disposal</t>
  </si>
  <si>
    <t>Links — one per connector</t>
  </si>
  <si>
    <t>From</t>
  </si>
  <si>
    <t>To</t>
  </si>
  <si>
    <t>Stream</t>
  </si>
  <si>
    <t>Connector (glued to both shapes)</t>
  </si>
  <si>
    <t>flowline</t>
  </si>
  <si>
    <t>Wellhead W-1 to Choke W-1</t>
  </si>
  <si>
    <t>Choke W-1 to Manifold</t>
  </si>
  <si>
    <t>Wellhead W-2 to Choke W-2</t>
  </si>
  <si>
    <t>Choke W-2 to Manifold</t>
  </si>
  <si>
    <t>Wellhead W-3 to Choke W-3</t>
  </si>
  <si>
    <t>Choke W-3 to Manifold</t>
  </si>
  <si>
    <t>Wellhead W-4 to Choke W-4</t>
  </si>
  <si>
    <t>Choke W-4 to Manifold</t>
  </si>
  <si>
    <t>Manifold to Production separator</t>
  </si>
  <si>
    <t>Manifold to Test separator</t>
  </si>
  <si>
    <t>Production separator to Gas to compressor</t>
  </si>
  <si>
    <t>Production separator to Oil export pipeline</t>
  </si>
  <si>
    <t>Production separator to Water disposal</t>
  </si>
  <si>
    <t>Test separator to Oil export pipeline</t>
  </si>
</sst>
</file>

<file path=xl/styles.xml><?xml version="1.0" encoding="utf-8"?>
<styleSheet xmlns="http://schemas.openxmlformats.org/spreadsheetml/2006/main">
  <numFmts count="0"/>
  <fonts count="15">
    <font>
      <sz val="11"/>
      <name val="Aptos Narrow"/>
    </font>
    <font>
      <b/>
      <sz val="11"/>
      <name val="Aptos Narrow"/>
    </font>
    <font>
      <b/>
      <sz val="14"/>
      <name val="Aptos Narrow"/>
    </font>
    <font>
      <b/>
      <sz val="11"/>
      <color rgb="FF1F3A5F"/>
      <name val="Aptos Narrow"/>
    </font>
    <font>
      <i/>
      <sz val="11"/>
      <color rgb="FF555555"/>
      <name val="Aptos Narrow"/>
    </font>
    <font>
      <sz val="11"/>
      <color rgb="FF1F4EB4"/>
      <name val="Aptos Narrow"/>
    </font>
    <font>
      <b/>
      <sz val="12"/>
      <name val="Aptos Narrow"/>
    </font>
    <font>
      <sz val="11"/>
      <color rgb="FF555555"/>
      <name val="Aptos Narrow"/>
    </font>
    <font>
      <b/>
      <sz val="10"/>
      <name val="Aptos Narrow"/>
    </font>
    <font>
      <sz val="8"/>
      <name val="Aptos Narrow"/>
    </font>
    <font>
      <b/>
      <sz val="11"/>
      <color rgb="FF1F4E79"/>
      <name val="Aptos Narrow"/>
    </font>
    <font>
      <b/>
      <sz val="11"/>
      <color rgb="FF7F6000"/>
      <name val="Aptos Narrow"/>
    </font>
    <font>
      <b/>
      <sz val="11"/>
      <color rgb="FFC00000"/>
      <name val="Aptos Narrow"/>
    </font>
    <font>
      <b/>
      <sz val="11"/>
      <color rgb="FF2E75B6"/>
      <name val="Aptos Narrow"/>
    </font>
    <font>
      <b/>
      <sz val="11"/>
      <color rgb="FF7030A0"/>
      <name val="Aptos Narrow"/>
    </font>
  </fonts>
  <fills count="4">
    <fill>
      <patternFill patternType="none"/>
    </fill>
    <fill>
      <patternFill patternType="gray125"/>
    </fill>
    <fill>
      <patternFill patternType="solid">
        <fgColor rgb="FFE8EEF4"/>
      </patternFill>
    </fill>
    <fill>
      <patternFill patternType="solid">
        <fgColor rgb="FFFFF2CC"/>
      </patternFill>
    </fill>
  </fills>
  <borders count="1">
    <border>
      <left/>
      <right/>
      <top/>
      <bottom/>
      <diagonal/>
    </border>
  </borders>
  <cellStyleXfs count="1">
    <xf numFmtId="0" fontId="0"/>
  </cellStyleXfs>
  <cellXfs count="22">
    <xf numFmtId="0" fontId="0" xfId="0"/>
    <xf numFmtId="0" fontId="1" applyFont="1"/>
    <xf numFmtId="0" fontId="2" applyFont="1"/>
    <xf numFmtId="0" fontId="3" applyFont="1"/>
    <xf numFmtId="0" fontId="0" applyAlignment="1">
      <alignment vertical="top" wrapText="1"/>
    </xf>
    <xf numFmtId="0" fontId="4" applyFont="1" applyAlignment="1">
      <alignment wrapText="1"/>
    </xf>
    <xf numFmtId="0" fontId="3" applyFont="1" fillId="2" applyFill="1"/>
    <xf numFmtId="3" applyNumberFormat="1" fontId="5" applyFont="1" fillId="3" applyFill="1"/>
    <xf numFmtId="1" applyNumberFormat="1" fontId="5" applyFont="1" fillId="3" applyFill="1"/>
    <xf numFmtId="0" fontId="5" applyFont="1" fillId="3" applyFill="1"/>
    <xf numFmtId="0" fontId="4" applyFont="1"/>
    <xf numFmtId="0" fontId="0" applyAlignment="1">
      <alignment horizontal="center"/>
    </xf>
    <xf numFmtId="0" fontId="0" applyAlignment="1">
      <alignment vertical="top"/>
    </xf>
    <xf numFmtId="0" fontId="6" applyFont="1"/>
    <xf numFmtId="0" fontId="7" applyFont="1"/>
    <xf numFmtId="0" fontId="8" applyFont="1" applyAlignment="1">
      <alignment horizontal="right"/>
    </xf>
    <xf numFmtId="0" fontId="9" applyFont="1" applyAlignment="1">
      <alignment horizontal="right"/>
    </xf>
    <xf numFmtId="0" fontId="10" applyFont="1" applyAlignment="1">
      <alignment horizontal="right"/>
    </xf>
    <xf numFmtId="0" fontId="11" applyFont="1" applyAlignment="1">
      <alignment horizontal="right"/>
    </xf>
    <xf numFmtId="0" fontId="12" applyFont="1" applyAlignment="1">
      <alignment horizontal="right"/>
    </xf>
    <xf numFmtId="0" fontId="13" applyFont="1" applyAlignment="1">
      <alignment horizontal="right"/>
    </xf>
    <xf numFmtId="0" fontId="14" applyFont="1" applyAlignment="1">
      <alignment horizontal="right"/>
    </xf>
  </cellXfs>
  <cellStyles count="1">
    <cellStyle name="Normal" xfId="0" builtinId="0"/>
  </cellStyles>
  <dxfs count="4">
    <dxf>
      <font>
        <color rgb="ffc00000"/>
      </font>
      <fill>
        <patternFill patternType="solid">
          <bgColor rgb="ffffe1e1"/>
        </patternFill>
      </fill>
    </dxf>
    <dxf>
      <font>
        <color rgb="ffc00000"/>
      </font>
    </dxf>
    <dxf>
      <font>
        <color rgb="ffc00000"/>
      </font>
      <fill>
        <patternFill patternType="solid">
          <bgColor rgb="ffffe1e1"/>
        </patternFill>
      </fill>
    </dxf>
    <dxf>
      <font>
        <b val="1"/>
        <color rgb="ffc00000"/>
      </font>
      <fill>
        <patternFill patternType="solid">
          <bgColor rgb="ffffe1e1"/>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drawings/_rels/drawing3.xml.rels><?xml version="1.0" encoding="UTF-8" standalone="yes"?><Relationships xmlns="http://schemas.openxmlformats.org/package/2006/relationships"><Relationship Id="rId1" Type="http://schemas.openxmlformats.org/officeDocument/2006/relationships/image" Target="../media/image1.Svg"/></Relationships>
</file>

<file path=xl/drawings/drawing3.xml><?xml version="1.0" encoding="utf-8"?>
<xdr:wsDr xmlns:xdr="http://schemas.openxmlformats.org/drawingml/2006/spreadsheetDrawing" xmlns:a="http://schemas.openxmlformats.org/drawingml/2006/main">
  <xdr:oneCellAnchor>
    <xdr:from>
      <xdr:col>2</xdr:col>
      <xdr:colOff>95250</xdr:colOff>
      <xdr:row>3</xdr:row>
      <xdr:rowOff>0</xdr:rowOff>
    </xdr:from>
    <xdr:ext cx="609600" cy="952500"/>
    <xdr:pic>
      <xdr:nvPicPr>
        <xdr:cNvPr id="3" descr="" name="Wellhead W-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1"/>
            </a:ext>
          </a:extLst>
        </a:blip>
        <a:stretch>
          <a:fillRect/>
        </a:stretch>
      </xdr:blipFill>
      <xdr:spPr>
        <a:xfrm>
          <a:off x="0" y="0"/>
          <a:ext cx="0" cy="0"/>
        </a:xfrm>
        <a:prstGeom prst="rect">
          <a:avLst/>
        </a:prstGeom>
      </xdr:spPr>
    </xdr:pic>
    <xdr:clientData/>
  </xdr:oneCellAnchor>
  <xdr:oneCellAnchor>
    <xdr:from>
      <xdr:col>2</xdr:col>
      <xdr:colOff>95250</xdr:colOff>
      <xdr:row>9</xdr:row>
      <xdr:rowOff>0</xdr:rowOff>
    </xdr:from>
    <xdr:ext cx="609600" cy="952500"/>
    <xdr:pic>
      <xdr:nvPicPr>
        <xdr:cNvPr id="4" descr="" name="Wellhead W-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1"/>
            </a:ext>
          </a:extLst>
        </a:blip>
        <a:stretch>
          <a:fillRect/>
        </a:stretch>
      </xdr:blipFill>
      <xdr:spPr>
        <a:xfrm>
          <a:off x="0" y="0"/>
          <a:ext cx="0" cy="0"/>
        </a:xfrm>
        <a:prstGeom prst="rect">
          <a:avLst/>
        </a:prstGeom>
      </xdr:spPr>
    </xdr:pic>
    <xdr:clientData/>
  </xdr:oneCellAnchor>
  <xdr:oneCellAnchor>
    <xdr:from>
      <xdr:col>2</xdr:col>
      <xdr:colOff>95250</xdr:colOff>
      <xdr:row>15</xdr:row>
      <xdr:rowOff>0</xdr:rowOff>
    </xdr:from>
    <xdr:ext cx="609600" cy="952500"/>
    <xdr:pic>
      <xdr:nvPicPr>
        <xdr:cNvPr id="5" descr="" name="Wellhead W-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1"/>
            </a:ext>
          </a:extLst>
        </a:blip>
        <a:stretch>
          <a:fillRect/>
        </a:stretch>
      </xdr:blipFill>
      <xdr:spPr>
        <a:xfrm>
          <a:off x="0" y="0"/>
          <a:ext cx="0" cy="0"/>
        </a:xfrm>
        <a:prstGeom prst="rect">
          <a:avLst/>
        </a:prstGeom>
      </xdr:spPr>
    </xdr:pic>
    <xdr:clientData/>
  </xdr:oneCellAnchor>
  <xdr:oneCellAnchor>
    <xdr:from>
      <xdr:col>2</xdr:col>
      <xdr:colOff>95250</xdr:colOff>
      <xdr:row>21</xdr:row>
      <xdr:rowOff>0</xdr:rowOff>
    </xdr:from>
    <xdr:ext cx="609600" cy="952500"/>
    <xdr:pic>
      <xdr:nvPicPr>
        <xdr:cNvPr id="6" descr="" name="Wellhead W-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1"/>
            </a:ext>
          </a:extLst>
        </a:blip>
        <a:stretch>
          <a:fillRect/>
        </a:stretch>
      </xdr:blipFill>
      <xdr:spPr>
        <a:xfrm>
          <a:off x="0" y="0"/>
          <a:ext cx="0" cy="0"/>
        </a:xfrm>
        <a:prstGeom prst="rect">
          <a:avLst/>
        </a:prstGeom>
      </xdr:spPr>
    </xdr:pic>
    <xdr:clientData/>
  </xdr:oneCellAnchor>
  <xdr:twoCellAnchor editAs="oneCell">
    <xdr:from>
      <xdr:col>4</xdr:col>
      <xdr:colOff>381000</xdr:colOff>
      <xdr:row>5</xdr:row>
      <xdr:rowOff>0</xdr:rowOff>
    </xdr:from>
    <xdr:to>
      <xdr:col>4</xdr:col>
      <xdr:colOff>647700</xdr:colOff>
      <xdr:row>6</xdr:row>
      <xdr:rowOff>0</xdr:rowOff>
    </xdr:to>
    <xdr:sp macro="" textlink="">
      <xdr:nvSpPr>
        <xdr:cNvPr id="7" name="Choke W-1"/>
        <xdr:cNvSpPr/>
      </xdr:nvSpPr>
      <xdr:spPr>
        <a:xfrm/>
        <a:prstGeom prst="diamond">
          <a:avLst/>
        </a:prstGeom>
        <a:solidFill>
          <a:srgbClr val="C0392B"/>
        </a:solidFill>
        <a:ln w="12700">
          <a:solidFill>
            <a:srgbClr val="7B241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p>
      </xdr:txBody>
    </xdr:sp>
    <xdr:clientData/>
  </xdr:twoCellAnchor>
  <xdr:twoCellAnchor editAs="oneCell">
    <xdr:from>
      <xdr:col>3</xdr:col>
      <xdr:colOff>571500</xdr:colOff>
      <xdr:row>3</xdr:row>
      <xdr:rowOff>152400</xdr:rowOff>
    </xdr:from>
    <xdr:to>
      <xdr:col>5</xdr:col>
      <xdr:colOff>457200</xdr:colOff>
      <xdr:row>4</xdr:row>
      <xdr:rowOff>133350</xdr:rowOff>
    </xdr:to>
    <xdr:sp macro="" textlink="Network!$H$10">
      <xdr:nvSpPr>
        <xdr:cNvPr id="8" name="Choke W-1 label"/>
        <xdr:cNvSpPr/>
      </xdr:nvSpPr>
      <xdr:spPr>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b"/>
        <a:lstStyle/>
        <a:p>
          <a:pPr algn="ctr">
            <a:defRPr sz="800">
              <a:solidFill>
                <a:srgbClr val="262626"/>
              </a:solidFill>
              <a:latin typeface="Aptos Narrow"/>
              <a:cs typeface="Aptos Narrow"/>
            </a:defRPr>
          </a:pPr>
          <a:fld id="{12001F9D-37F8-96FD-56D4-7BB3A7E0B354}" type="TxLink">
            <a:rPr/>
            <a:t>Ck 24/64 · ΔP 830 psi</a:t>
          </a:fld>
        </a:p>
      </xdr:txBody>
    </xdr:sp>
    <xdr:clientData/>
  </xdr:twoCellAnchor>
  <xdr:twoCellAnchor editAs="oneCell">
    <xdr:from>
      <xdr:col>4</xdr:col>
      <xdr:colOff>381000</xdr:colOff>
      <xdr:row>11</xdr:row>
      <xdr:rowOff>0</xdr:rowOff>
    </xdr:from>
    <xdr:to>
      <xdr:col>4</xdr:col>
      <xdr:colOff>647700</xdr:colOff>
      <xdr:row>12</xdr:row>
      <xdr:rowOff>0</xdr:rowOff>
    </xdr:to>
    <xdr:sp macro="" textlink="">
      <xdr:nvSpPr>
        <xdr:cNvPr id="9" name="Choke W-2"/>
        <xdr:cNvSpPr/>
      </xdr:nvSpPr>
      <xdr:spPr>
        <a:xfrm/>
        <a:prstGeom prst="diamond">
          <a:avLst/>
        </a:prstGeom>
        <a:solidFill>
          <a:srgbClr val="C0392B"/>
        </a:solidFill>
        <a:ln w="12700">
          <a:solidFill>
            <a:srgbClr val="7B241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p>
      </xdr:txBody>
    </xdr:sp>
    <xdr:clientData/>
  </xdr:twoCellAnchor>
  <xdr:twoCellAnchor editAs="oneCell">
    <xdr:from>
      <xdr:col>3</xdr:col>
      <xdr:colOff>571500</xdr:colOff>
      <xdr:row>9</xdr:row>
      <xdr:rowOff>152400</xdr:rowOff>
    </xdr:from>
    <xdr:to>
      <xdr:col>5</xdr:col>
      <xdr:colOff>457200</xdr:colOff>
      <xdr:row>10</xdr:row>
      <xdr:rowOff>133350</xdr:rowOff>
    </xdr:to>
    <xdr:sp macro="" textlink="Network!$H$11">
      <xdr:nvSpPr>
        <xdr:cNvPr id="10" name="Choke W-2 label"/>
        <xdr:cNvSpPr/>
      </xdr:nvSpPr>
      <xdr:spPr>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b"/>
        <a:lstStyle/>
        <a:p>
          <a:pPr algn="ctr">
            <a:defRPr sz="800">
              <a:solidFill>
                <a:srgbClr val="262626"/>
              </a:solidFill>
              <a:latin typeface="Aptos Narrow"/>
              <a:cs typeface="Aptos Narrow"/>
            </a:defRPr>
          </a:pPr>
          <a:fld id="{FC00F9E0-CFEA-CE0F-481A-1FC40AA9C4BE}" type="TxLink">
            <a:rPr/>
            <a:t>Ck 28/64 · ΔP 560 psi</a:t>
          </a:fld>
        </a:p>
      </xdr:txBody>
    </xdr:sp>
    <xdr:clientData/>
  </xdr:twoCellAnchor>
  <xdr:twoCellAnchor editAs="oneCell">
    <xdr:from>
      <xdr:col>4</xdr:col>
      <xdr:colOff>381000</xdr:colOff>
      <xdr:row>17</xdr:row>
      <xdr:rowOff>0</xdr:rowOff>
    </xdr:from>
    <xdr:to>
      <xdr:col>4</xdr:col>
      <xdr:colOff>647700</xdr:colOff>
      <xdr:row>18</xdr:row>
      <xdr:rowOff>0</xdr:rowOff>
    </xdr:to>
    <xdr:sp macro="" textlink="">
      <xdr:nvSpPr>
        <xdr:cNvPr id="11" name="Choke W-3"/>
        <xdr:cNvSpPr/>
      </xdr:nvSpPr>
      <xdr:spPr>
        <a:xfrm/>
        <a:prstGeom prst="diamond">
          <a:avLst/>
        </a:prstGeom>
        <a:solidFill>
          <a:srgbClr val="C0392B"/>
        </a:solidFill>
        <a:ln w="12700">
          <a:solidFill>
            <a:srgbClr val="7B241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p>
      </xdr:txBody>
    </xdr:sp>
    <xdr:clientData/>
  </xdr:twoCellAnchor>
  <xdr:twoCellAnchor editAs="oneCell">
    <xdr:from>
      <xdr:col>3</xdr:col>
      <xdr:colOff>571500</xdr:colOff>
      <xdr:row>15</xdr:row>
      <xdr:rowOff>152400</xdr:rowOff>
    </xdr:from>
    <xdr:to>
      <xdr:col>5</xdr:col>
      <xdr:colOff>457200</xdr:colOff>
      <xdr:row>16</xdr:row>
      <xdr:rowOff>133350</xdr:rowOff>
    </xdr:to>
    <xdr:sp macro="" textlink="Network!$H$12">
      <xdr:nvSpPr>
        <xdr:cNvPr id="12" name="Choke W-3 label"/>
        <xdr:cNvSpPr/>
      </xdr:nvSpPr>
      <xdr:spPr>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b"/>
        <a:lstStyle/>
        <a:p>
          <a:pPr algn="ctr">
            <a:defRPr sz="800">
              <a:solidFill>
                <a:srgbClr val="262626"/>
              </a:solidFill>
              <a:latin typeface="Aptos Narrow"/>
              <a:cs typeface="Aptos Narrow"/>
            </a:defRPr>
          </a:pPr>
          <a:fld id="{C383AE5B-1833-637C-6086-0462AC10C842}" type="TxLink">
            <a:rPr/>
            <a:t>Ck 20/64 · ΔP 1,090 psi</a:t>
          </a:fld>
        </a:p>
      </xdr:txBody>
    </xdr:sp>
    <xdr:clientData/>
  </xdr:twoCellAnchor>
  <xdr:twoCellAnchor editAs="oneCell">
    <xdr:from>
      <xdr:col>4</xdr:col>
      <xdr:colOff>381000</xdr:colOff>
      <xdr:row>23</xdr:row>
      <xdr:rowOff>0</xdr:rowOff>
    </xdr:from>
    <xdr:to>
      <xdr:col>4</xdr:col>
      <xdr:colOff>647700</xdr:colOff>
      <xdr:row>24</xdr:row>
      <xdr:rowOff>0</xdr:rowOff>
    </xdr:to>
    <xdr:sp macro="" textlink="">
      <xdr:nvSpPr>
        <xdr:cNvPr id="13" name="Choke W-4"/>
        <xdr:cNvSpPr/>
      </xdr:nvSpPr>
      <xdr:spPr>
        <a:xfrm/>
        <a:prstGeom prst="diamond">
          <a:avLst/>
        </a:prstGeom>
        <a:solidFill>
          <a:srgbClr val="C0392B"/>
        </a:solidFill>
        <a:ln w="12700">
          <a:solidFill>
            <a:srgbClr val="7B241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p>
      </xdr:txBody>
    </xdr:sp>
    <xdr:clientData/>
  </xdr:twoCellAnchor>
  <xdr:twoCellAnchor editAs="oneCell">
    <xdr:from>
      <xdr:col>3</xdr:col>
      <xdr:colOff>571500</xdr:colOff>
      <xdr:row>21</xdr:row>
      <xdr:rowOff>152400</xdr:rowOff>
    </xdr:from>
    <xdr:to>
      <xdr:col>5</xdr:col>
      <xdr:colOff>457200</xdr:colOff>
      <xdr:row>22</xdr:row>
      <xdr:rowOff>133350</xdr:rowOff>
    </xdr:to>
    <xdr:sp macro="" textlink="Network!$H$13">
      <xdr:nvSpPr>
        <xdr:cNvPr id="14" name="Choke W-4 label"/>
        <xdr:cNvSpPr/>
      </xdr:nvSpPr>
      <xdr:spPr>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b"/>
        <a:lstStyle/>
        <a:p>
          <a:pPr algn="ctr">
            <a:defRPr sz="800">
              <a:solidFill>
                <a:srgbClr val="262626"/>
              </a:solidFill>
              <a:latin typeface="Aptos Narrow"/>
              <a:cs typeface="Aptos Narrow"/>
            </a:defRPr>
          </a:pPr>
          <a:fld id="{65A07A7C-0BCA-291B-21AD-E8B18272BFEF}" type="TxLink">
            <a:rPr/>
            <a:t>Ck 32/64 · ΔP 340 psi</a:t>
          </a:fld>
        </a:p>
      </xdr:txBody>
    </xdr:sp>
    <xdr:clientData/>
  </xdr:twoCellAnchor>
  <xdr:twoCellAnchor editAs="oneCell">
    <xdr:from>
      <xdr:col>6</xdr:col>
      <xdr:colOff>323850</xdr:colOff>
      <xdr:row>12</xdr:row>
      <xdr:rowOff>142875</xdr:rowOff>
    </xdr:from>
    <xdr:to>
      <xdr:col>8</xdr:col>
      <xdr:colOff>419100</xdr:colOff>
      <xdr:row>16</xdr:row>
      <xdr:rowOff>47625</xdr:rowOff>
    </xdr:to>
    <xdr:sp macro="" textlink="Network!$H$14">
      <xdr:nvSpPr>
        <xdr:cNvPr id="15" name="Manifold"/>
        <xdr:cNvSpPr/>
      </xdr:nvSpPr>
      <xdr:spPr>
        <a:xfrm/>
        <a:prstGeom prst="rect">
          <a:avLst/>
        </a:prstGeom>
        <a:solidFill>
          <a:srgbClr val="F2F2F2"/>
        </a:solidFill>
        <a:ln w="12700">
          <a:solidFill>
            <a:srgbClr val="44546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fld id="{F9A036B0-3F2F-0433-11F0-3084449DDE2F}" type="TxLink">
            <a:rPr/>
            <a:t>Manifold 420 psi
3 production · 1 test</a:t>
          </a:fld>
        </a:p>
      </xdr:txBody>
    </xdr:sp>
    <xdr:clientData/>
  </xdr:twoCellAnchor>
  <xdr:twoCellAnchor editAs="oneCell">
    <xdr:from>
      <xdr:col>9</xdr:col>
      <xdr:colOff>285750</xdr:colOff>
      <xdr:row>11</xdr:row>
      <xdr:rowOff>0</xdr:rowOff>
    </xdr:from>
    <xdr:to>
      <xdr:col>11</xdr:col>
      <xdr:colOff>476250</xdr:colOff>
      <xdr:row>14</xdr:row>
      <xdr:rowOff>0</xdr:rowOff>
    </xdr:to>
    <xdr:sp macro="" textlink="Network!$H$15">
      <xdr:nvSpPr>
        <xdr:cNvPr id="16" name="Production separator"/>
        <xdr:cNvSpPr/>
      </xdr:nvSpPr>
      <xdr:spPr>
        <a:xfrm/>
        <a:prstGeom prst="flowChartTerminator">
          <a:avLst/>
        </a:prstGeom>
        <a:solidFill>
          <a:srgbClr val="D6DCE4"/>
        </a:solidFill>
        <a:ln w="12700">
          <a:solidFill>
            <a:srgbClr val="44546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fld id="{CE6AA1B5-AB18-D322-1EDD-4135041326A3}" type="TxLink">
            <a:rPr/>
            <a:t>Production separator
250 psi · 6,520 bbl/d</a:t>
          </a:fld>
        </a:p>
      </xdr:txBody>
    </xdr:sp>
    <xdr:clientData/>
  </xdr:twoCellAnchor>
  <xdr:twoCellAnchor editAs="oneCell">
    <xdr:from>
      <xdr:col>9</xdr:col>
      <xdr:colOff>285750</xdr:colOff>
      <xdr:row>15</xdr:row>
      <xdr:rowOff>0</xdr:rowOff>
    </xdr:from>
    <xdr:to>
      <xdr:col>11</xdr:col>
      <xdr:colOff>476250</xdr:colOff>
      <xdr:row>18</xdr:row>
      <xdr:rowOff>0</xdr:rowOff>
    </xdr:to>
    <xdr:sp macro="" textlink="Network!$H$16">
      <xdr:nvSpPr>
        <xdr:cNvPr id="17" name="Test separator"/>
        <xdr:cNvSpPr/>
      </xdr:nvSpPr>
      <xdr:spPr>
        <a:xfrm/>
        <a:prstGeom prst="flowChartTerminator">
          <a:avLst/>
        </a:prstGeom>
        <a:solidFill>
          <a:srgbClr val="FFF2CC"/>
        </a:solidFill>
        <a:ln w="12700">
          <a:solidFill>
            <a:srgbClr val="44546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fld id="{12635DD3-9CE8-B5F0-F23A-AB9C1EEA4BA3}" type="TxLink">
            <a:rPr/>
            <a:t>Test separator
265 psi · 2,420 bbl/d</a:t>
          </a:fld>
        </a:p>
      </xdr:txBody>
    </xdr:sp>
    <xdr:clientData/>
  </xdr:twoCellAnchor>
  <xdr:twoCellAnchor editAs="oneCell">
    <xdr:from>
      <xdr:col>12</xdr:col>
      <xdr:colOff>342900</xdr:colOff>
      <xdr:row>9</xdr:row>
      <xdr:rowOff>95250</xdr:rowOff>
    </xdr:from>
    <xdr:to>
      <xdr:col>14</xdr:col>
      <xdr:colOff>342900</xdr:colOff>
      <xdr:row>11</xdr:row>
      <xdr:rowOff>95250</xdr:rowOff>
    </xdr:to>
    <xdr:sp macro="" textlink="Network!$H$17">
      <xdr:nvSpPr>
        <xdr:cNvPr id="18" name="Gas to compressor"/>
        <xdr:cNvSpPr/>
      </xdr:nvSpPr>
      <xdr:spPr>
        <a:xfrm/>
        <a:prstGeom prst="rect">
          <a:avLst/>
        </a:prstGeom>
        <a:solidFill>
          <a:srgbClr val="FFFFFF"/>
        </a:solidFill>
        <a:ln w="12700">
          <a:solidFill>
            <a:srgbClr val="44546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fld id="{0B32B312-CC46-8D0F-ACFB-FD73CDB4EC1D}" type="TxLink">
            <a:rPr/>
            <a:t>Gas to compressor
4,160 Mscf/d</a:t>
          </a:fld>
        </a:p>
      </xdr:txBody>
    </xdr:sp>
    <xdr:clientData/>
  </xdr:twoCellAnchor>
  <xdr:twoCellAnchor editAs="oneCell">
    <xdr:from>
      <xdr:col>12</xdr:col>
      <xdr:colOff>342900</xdr:colOff>
      <xdr:row>12</xdr:row>
      <xdr:rowOff>95250</xdr:rowOff>
    </xdr:from>
    <xdr:to>
      <xdr:col>14</xdr:col>
      <xdr:colOff>342900</xdr:colOff>
      <xdr:row>14</xdr:row>
      <xdr:rowOff>95250</xdr:rowOff>
    </xdr:to>
    <xdr:sp macro="" textlink="Network!$H$19">
      <xdr:nvSpPr>
        <xdr:cNvPr id="19" name="Water disposal"/>
        <xdr:cNvSpPr/>
      </xdr:nvSpPr>
      <xdr:spPr>
        <a:xfrm/>
        <a:prstGeom prst="rect">
          <a:avLst/>
        </a:prstGeom>
        <a:solidFill>
          <a:srgbClr val="FFFFFF"/>
        </a:solidFill>
        <a:ln w="12700">
          <a:solidFill>
            <a:srgbClr val="44546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fld id="{7C6FE509-299B-A88A-6760-3D658132D748}" type="TxLink">
            <a:rPr/>
            <a:t>Water disposal
2,710 bbl/d</a:t>
          </a:fld>
        </a:p>
      </xdr:txBody>
    </xdr:sp>
    <xdr:clientData/>
  </xdr:twoCellAnchor>
  <xdr:twoCellAnchor editAs="oneCell">
    <xdr:from>
      <xdr:col>12</xdr:col>
      <xdr:colOff>342900</xdr:colOff>
      <xdr:row>15</xdr:row>
      <xdr:rowOff>95250</xdr:rowOff>
    </xdr:from>
    <xdr:to>
      <xdr:col>14</xdr:col>
      <xdr:colOff>342900</xdr:colOff>
      <xdr:row>17</xdr:row>
      <xdr:rowOff>95250</xdr:rowOff>
    </xdr:to>
    <xdr:sp macro="" textlink="Network!$H$18">
      <xdr:nvSpPr>
        <xdr:cNvPr id="20" name="Oil export pipeline"/>
        <xdr:cNvSpPr/>
      </xdr:nvSpPr>
      <xdr:spPr>
        <a:xfrm/>
        <a:prstGeom prst="rect">
          <a:avLst/>
        </a:prstGeom>
        <a:solidFill>
          <a:srgbClr val="FFFFFF"/>
        </a:solidFill>
        <a:ln w="12700">
          <a:solidFill>
            <a:srgbClr val="44546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defRPr sz="900">
              <a:solidFill>
                <a:srgbClr val="1F1F1F"/>
              </a:solidFill>
            </a:defRPr>
          </a:pPr>
          <a:fld id="{B6BCAAB6-6CE2-577F-26D5-30415D2917EB}" type="TxLink">
            <a:rPr/>
            <a:t>Oil export pipeline
6,230 bbl/d</a:t>
          </a:fld>
        </a:p>
      </xdr:txBody>
    </xdr:sp>
    <xdr:clientData/>
  </xdr:twoCellAnchor>
  <xdr:twoCellAnchor editAs="oneCell">
    <xdr:from>
      <xdr:col>3</xdr:col>
      <xdr:colOff>38100</xdr:colOff>
      <xdr:row>5</xdr:row>
      <xdr:rowOff>95250</xdr:rowOff>
    </xdr:from>
    <xdr:to>
      <xdr:col>4</xdr:col>
      <xdr:colOff>381000</xdr:colOff>
      <xdr:row>5</xdr:row>
      <xdr:rowOff>95250</xdr:rowOff>
    </xdr:to>
    <xdr:cxnSp macro="">
      <xdr:nvCxnSpPr>
        <xdr:cNvPr id="21" name="Wellhead W-1 to Choke W-1"/>
        <xdr:cNvCxnSpPr>
          <a:stCxn id="3" idx="3"/>
          <a:endCxn id="7" idx="1"/>
        </xdr:cNvCxnSpPr>
      </xdr:nvCxnSpPr>
      <xdr:spPr>
        <a:xfrm/>
        <a:prstGeom prst="straightConnector1">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4</xdr:col>
      <xdr:colOff>647700</xdr:colOff>
      <xdr:row>5</xdr:row>
      <xdr:rowOff>95250</xdr:rowOff>
    </xdr:from>
    <xdr:to>
      <xdr:col>6</xdr:col>
      <xdr:colOff>323850</xdr:colOff>
      <xdr:row>14</xdr:row>
      <xdr:rowOff>95250</xdr:rowOff>
    </xdr:to>
    <xdr:cxnSp macro="">
      <xdr:nvCxnSpPr>
        <xdr:cNvPr id="22" name="Choke W-1 to Manifold"/>
        <xdr:cNvCxnSpPr>
          <a:stCxn id="7" idx="3"/>
          <a:endCxn id="15" idx="1"/>
        </xdr:cNvCxnSpPr>
      </xdr:nvCxnSpPr>
      <xdr:spPr>
        <a:xfrm/>
        <a:prstGeom prst="bentConnector3">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3</xdr:col>
      <xdr:colOff>38100</xdr:colOff>
      <xdr:row>11</xdr:row>
      <xdr:rowOff>95250</xdr:rowOff>
    </xdr:from>
    <xdr:to>
      <xdr:col>4</xdr:col>
      <xdr:colOff>381000</xdr:colOff>
      <xdr:row>11</xdr:row>
      <xdr:rowOff>95250</xdr:rowOff>
    </xdr:to>
    <xdr:cxnSp macro="">
      <xdr:nvCxnSpPr>
        <xdr:cNvPr id="23" name="Wellhead W-2 to Choke W-2"/>
        <xdr:cNvCxnSpPr>
          <a:stCxn id="4" idx="3"/>
          <a:endCxn id="9" idx="1"/>
        </xdr:cNvCxnSpPr>
      </xdr:nvCxnSpPr>
      <xdr:spPr>
        <a:xfrm/>
        <a:prstGeom prst="straightConnector1">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4</xdr:col>
      <xdr:colOff>647700</xdr:colOff>
      <xdr:row>11</xdr:row>
      <xdr:rowOff>95250</xdr:rowOff>
    </xdr:from>
    <xdr:to>
      <xdr:col>6</xdr:col>
      <xdr:colOff>323850</xdr:colOff>
      <xdr:row>14</xdr:row>
      <xdr:rowOff>95250</xdr:rowOff>
    </xdr:to>
    <xdr:cxnSp macro="">
      <xdr:nvCxnSpPr>
        <xdr:cNvPr id="24" name="Choke W-2 to Manifold"/>
        <xdr:cNvCxnSpPr>
          <a:stCxn id="9" idx="3"/>
          <a:endCxn id="15" idx="1"/>
        </xdr:cNvCxnSpPr>
      </xdr:nvCxnSpPr>
      <xdr:spPr>
        <a:xfrm/>
        <a:prstGeom prst="bentConnector3">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3</xdr:col>
      <xdr:colOff>38100</xdr:colOff>
      <xdr:row>17</xdr:row>
      <xdr:rowOff>95250</xdr:rowOff>
    </xdr:from>
    <xdr:to>
      <xdr:col>4</xdr:col>
      <xdr:colOff>381000</xdr:colOff>
      <xdr:row>17</xdr:row>
      <xdr:rowOff>95250</xdr:rowOff>
    </xdr:to>
    <xdr:cxnSp macro="">
      <xdr:nvCxnSpPr>
        <xdr:cNvPr id="25" name="Wellhead W-3 to Choke W-3"/>
        <xdr:cNvCxnSpPr>
          <a:stCxn id="5" idx="3"/>
          <a:endCxn id="11" idx="1"/>
        </xdr:cNvCxnSpPr>
      </xdr:nvCxnSpPr>
      <xdr:spPr>
        <a:xfrm/>
        <a:prstGeom prst="straightConnector1">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4</xdr:col>
      <xdr:colOff>647700</xdr:colOff>
      <xdr:row>14</xdr:row>
      <xdr:rowOff>95250</xdr:rowOff>
    </xdr:from>
    <xdr:to>
      <xdr:col>6</xdr:col>
      <xdr:colOff>323850</xdr:colOff>
      <xdr:row>17</xdr:row>
      <xdr:rowOff>95250</xdr:rowOff>
    </xdr:to>
    <xdr:cxnSp macro="">
      <xdr:nvCxnSpPr>
        <xdr:cNvPr id="26" name="Choke W-3 to Manifold"/>
        <xdr:cNvCxnSpPr>
          <a:stCxn id="11" idx="3"/>
          <a:endCxn id="15" idx="1"/>
        </xdr:cNvCxnSpPr>
      </xdr:nvCxnSpPr>
      <xdr:spPr>
        <a:xfrm flipV="1"/>
        <a:prstGeom prst="bentConnector3">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3</xdr:col>
      <xdr:colOff>38100</xdr:colOff>
      <xdr:row>23</xdr:row>
      <xdr:rowOff>95250</xdr:rowOff>
    </xdr:from>
    <xdr:to>
      <xdr:col>4</xdr:col>
      <xdr:colOff>381000</xdr:colOff>
      <xdr:row>23</xdr:row>
      <xdr:rowOff>95250</xdr:rowOff>
    </xdr:to>
    <xdr:cxnSp macro="">
      <xdr:nvCxnSpPr>
        <xdr:cNvPr id="27" name="Wellhead W-4 to Choke W-4"/>
        <xdr:cNvCxnSpPr>
          <a:stCxn id="6" idx="3"/>
          <a:endCxn id="13" idx="1"/>
        </xdr:cNvCxnSpPr>
      </xdr:nvCxnSpPr>
      <xdr:spPr>
        <a:xfrm/>
        <a:prstGeom prst="straightConnector1">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4</xdr:col>
      <xdr:colOff>647700</xdr:colOff>
      <xdr:row>14</xdr:row>
      <xdr:rowOff>95250</xdr:rowOff>
    </xdr:from>
    <xdr:to>
      <xdr:col>6</xdr:col>
      <xdr:colOff>323850</xdr:colOff>
      <xdr:row>23</xdr:row>
      <xdr:rowOff>95250</xdr:rowOff>
    </xdr:to>
    <xdr:cxnSp macro="">
      <xdr:nvCxnSpPr>
        <xdr:cNvPr id="28" name="Choke W-4 to Manifold"/>
        <xdr:cNvCxnSpPr>
          <a:stCxn id="13" idx="3"/>
          <a:endCxn id="15" idx="1"/>
        </xdr:cNvCxnSpPr>
      </xdr:nvCxnSpPr>
      <xdr:spPr>
        <a:xfrm flipV="1"/>
        <a:prstGeom prst="bentConnector3">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8</xdr:col>
      <xdr:colOff>419100</xdr:colOff>
      <xdr:row>12</xdr:row>
      <xdr:rowOff>95250</xdr:rowOff>
    </xdr:from>
    <xdr:to>
      <xdr:col>9</xdr:col>
      <xdr:colOff>285750</xdr:colOff>
      <xdr:row>14</xdr:row>
      <xdr:rowOff>95250</xdr:rowOff>
    </xdr:to>
    <xdr:cxnSp macro="">
      <xdr:nvCxnSpPr>
        <xdr:cNvPr id="29" name="Manifold to Production separator"/>
        <xdr:cNvCxnSpPr>
          <a:stCxn id="15" idx="3"/>
          <a:endCxn id="16" idx="1"/>
        </xdr:cNvCxnSpPr>
      </xdr:nvCxnSpPr>
      <xdr:spPr>
        <a:xfrm flipV="1"/>
        <a:prstGeom prst="bentConnector3">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8</xdr:col>
      <xdr:colOff>419100</xdr:colOff>
      <xdr:row>14</xdr:row>
      <xdr:rowOff>95250</xdr:rowOff>
    </xdr:from>
    <xdr:to>
      <xdr:col>9</xdr:col>
      <xdr:colOff>285750</xdr:colOff>
      <xdr:row>16</xdr:row>
      <xdr:rowOff>95250</xdr:rowOff>
    </xdr:to>
    <xdr:cxnSp macro="">
      <xdr:nvCxnSpPr>
        <xdr:cNvPr id="30" name="Manifold to Test separator"/>
        <xdr:cNvCxnSpPr>
          <a:stCxn id="15" idx="3"/>
          <a:endCxn id="17" idx="1"/>
        </xdr:cNvCxnSpPr>
      </xdr:nvCxnSpPr>
      <xdr:spPr>
        <a:xfrm/>
        <a:prstGeom prst="bentConnector3">
          <a:avLst/>
        </a:prstGeom>
        <a:noFill/>
        <a:ln w="25400">
          <a:solidFill>
            <a:srgbClr val="1F4E79"/>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11</xdr:col>
      <xdr:colOff>476250</xdr:colOff>
      <xdr:row>10</xdr:row>
      <xdr:rowOff>95250</xdr:rowOff>
    </xdr:from>
    <xdr:to>
      <xdr:col>12</xdr:col>
      <xdr:colOff>342900</xdr:colOff>
      <xdr:row>12</xdr:row>
      <xdr:rowOff>95250</xdr:rowOff>
    </xdr:to>
    <xdr:cxnSp macro="">
      <xdr:nvCxnSpPr>
        <xdr:cNvPr id="31" name="Production separator to Gas to compressor"/>
        <xdr:cNvCxnSpPr>
          <a:stCxn id="16" idx="3"/>
          <a:endCxn id="18" idx="1"/>
        </xdr:cNvCxnSpPr>
      </xdr:nvCxnSpPr>
      <xdr:spPr>
        <a:xfrm flipV="1"/>
        <a:prstGeom prst="bentConnector3">
          <a:avLst/>
        </a:prstGeom>
        <a:noFill/>
        <a:ln w="25400">
          <a:solidFill>
            <a:srgbClr val="C00000"/>
          </a:solidFill>
          <a:prstDash val="dash"/>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11</xdr:col>
      <xdr:colOff>476250</xdr:colOff>
      <xdr:row>12</xdr:row>
      <xdr:rowOff>95250</xdr:rowOff>
    </xdr:from>
    <xdr:to>
      <xdr:col>12</xdr:col>
      <xdr:colOff>342900</xdr:colOff>
      <xdr:row>16</xdr:row>
      <xdr:rowOff>95250</xdr:rowOff>
    </xdr:to>
    <xdr:cxnSp macro="">
      <xdr:nvCxnSpPr>
        <xdr:cNvPr id="32" name="Production separator to Oil export pipeline"/>
        <xdr:cNvCxnSpPr>
          <a:stCxn id="16" idx="3"/>
          <a:endCxn id="20" idx="1"/>
        </xdr:cNvCxnSpPr>
      </xdr:nvCxnSpPr>
      <xdr:spPr>
        <a:xfrm/>
        <a:prstGeom prst="bentConnector3">
          <a:avLst/>
        </a:prstGeom>
        <a:noFill/>
        <a:ln w="25400">
          <a:solidFill>
            <a:srgbClr val="7F6000"/>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11</xdr:col>
      <xdr:colOff>476250</xdr:colOff>
      <xdr:row>12</xdr:row>
      <xdr:rowOff>95250</xdr:rowOff>
    </xdr:from>
    <xdr:to>
      <xdr:col>12</xdr:col>
      <xdr:colOff>342900</xdr:colOff>
      <xdr:row>13</xdr:row>
      <xdr:rowOff>95250</xdr:rowOff>
    </xdr:to>
    <xdr:cxnSp macro="">
      <xdr:nvCxnSpPr>
        <xdr:cNvPr id="33" name="Production separator to Water disposal"/>
        <xdr:cNvCxnSpPr>
          <a:stCxn id="16" idx="3"/>
          <a:endCxn id="19" idx="1"/>
        </xdr:cNvCxnSpPr>
      </xdr:nvCxnSpPr>
      <xdr:spPr>
        <a:xfrm/>
        <a:prstGeom prst="bentConnector3">
          <a:avLst/>
        </a:prstGeom>
        <a:noFill/>
        <a:ln w="25400">
          <a:solidFill>
            <a:srgbClr val="2E75B6"/>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editAs="oneCell">
    <xdr:from>
      <xdr:col>11</xdr:col>
      <xdr:colOff>476250</xdr:colOff>
      <xdr:row>16</xdr:row>
      <xdr:rowOff>95250</xdr:rowOff>
    </xdr:from>
    <xdr:to>
      <xdr:col>12</xdr:col>
      <xdr:colOff>342900</xdr:colOff>
      <xdr:row>16</xdr:row>
      <xdr:rowOff>95250</xdr:rowOff>
    </xdr:to>
    <xdr:cxnSp macro="">
      <xdr:nvCxnSpPr>
        <xdr:cNvPr id="34" name="Test separator to Oil export pipeline"/>
        <xdr:cNvCxnSpPr>
          <a:stCxn id="17" idx="3"/>
          <a:endCxn id="20" idx="1"/>
        </xdr:cNvCxnSpPr>
      </xdr:nvCxnSpPr>
      <xdr:spPr>
        <a:xfrm/>
        <a:prstGeom prst="straightConnector1">
          <a:avLst/>
        </a:prstGeom>
        <a:noFill/>
        <a:ln w="25400">
          <a:solidFill>
            <a:srgbClr val="7030A0"/>
          </a:solidFill>
          <a:prstDash val="solid"/>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wsDr>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A18"/>
  <sheetViews>
    <sheetView workbookViewId="0" showGridLines="0"/>
  </sheetViews>
  <sheetFormatPr defaultRowHeight="15"/>
  <cols>
    <col min="1" max="1" width="118" customWidth="1"/>
  </cols>
  <sheetData>
    <row r="1">
      <c r="A1" s="2" t="s">
        <v>0</v>
      </c>
    </row>
    <row r="3">
      <c r="A3" s="3" t="s">
        <v>1</v>
      </c>
    </row>
    <row r="4" ht="63" customHeight="1">
      <c r="A4" s="4" t="s">
        <v>2</v>
      </c>
    </row>
    <row r="6">
      <c r="A6" s="3" t="s">
        <v>3</v>
      </c>
    </row>
    <row r="7" ht="63" customHeight="1">
      <c r="A7" s="4" t="s">
        <v>4</v>
      </c>
    </row>
    <row r="8" ht="33" customHeight="1">
      <c r="A8" s="4" t="s">
        <v>5</v>
      </c>
    </row>
    <row r="9" ht="48" customHeight="1">
      <c r="A9" s="4" t="s">
        <v>6</v>
      </c>
    </row>
    <row r="11">
      <c r="A11" s="3" t="s">
        <v>7</v>
      </c>
    </row>
    <row r="12" ht="78" customHeight="1">
      <c r="A12" s="4" t="s">
        <v>8</v>
      </c>
    </row>
    <row r="14">
      <c r="A14" s="3" t="s">
        <v>9</v>
      </c>
    </row>
    <row r="15" ht="48" customHeight="1">
      <c r="A15" s="4" t="s">
        <v>10</v>
      </c>
    </row>
    <row r="17">
      <c r="A17" s="3" t="s">
        <v>11</v>
      </c>
    </row>
    <row r="18" ht="48" customHeight="1">
      <c r="A18" s="4" t="s">
        <v>12</v>
      </c>
    </row>
  </sheetData>
  <pageSetup orientation="portrait" fitToWidth="1" fitToHeight="0"/>
  <headerFooter/>
</worksheet>
</file>

<file path=xl/worksheets/sheet2.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I28"/>
  <sheetViews>
    <sheetView workbookViewId="0"/>
  </sheetViews>
  <sheetFormatPr defaultRowHeight="15"/>
  <cols>
    <col min="1" max="1" width="54" customWidth="1"/>
    <col min="2" max="2" width="13" customWidth="1"/>
    <col min="3" max="3" width="13" customWidth="1"/>
    <col min="4" max="4" width="13" customWidth="1"/>
    <col min="5" max="5" width="13" customWidth="1"/>
    <col min="6" max="6" width="13" customWidth="1"/>
    <col min="7" max="7" width="15" customWidth="1"/>
    <col min="8" max="8" width="16" customWidth="1"/>
    <col min="9" max="9" width="24" customWidth="1"/>
  </cols>
  <sheetData>
    <row r="1">
      <c r="A1" s="2" t="s">
        <v>13</v>
      </c>
    </row>
    <row r="2" ht="75" customHeight="1">
      <c r="A2" s="5" t="s">
        <v>14</v>
      </c>
      <c r="B2" s="5"/>
      <c r="C2" s="5"/>
      <c r="D2" s="5"/>
      <c r="E2" s="5"/>
      <c r="F2" s="5"/>
      <c r="G2" s="5"/>
      <c r="H2" s="5"/>
      <c r="I2" s="5"/>
    </row>
    <row r="4">
      <c r="A4" s="6" t="s">
        <v>15</v>
      </c>
      <c r="B4" s="6"/>
      <c r="C4" s="6"/>
      <c r="D4" s="6"/>
      <c r="E4" s="6"/>
      <c r="F4" s="6"/>
      <c r="G4" s="6"/>
      <c r="H4" s="6"/>
    </row>
    <row r="5">
      <c r="A5" s="1" t="s">
        <v>16</v>
      </c>
      <c r="B5" s="1" t="s">
        <v>17</v>
      </c>
      <c r="C5" s="1" t="s">
        <v>18</v>
      </c>
      <c r="D5" s="1" t="s">
        <v>19</v>
      </c>
      <c r="E5" s="1" t="s">
        <v>20</v>
      </c>
      <c r="F5" s="1" t="s">
        <v>21</v>
      </c>
      <c r="G5" s="1" t="s">
        <v>22</v>
      </c>
      <c r="H5" s="1" t="s">
        <v>23</v>
      </c>
    </row>
    <row r="6">
      <c r="A6" s="1" t="s">
        <v>24</v>
      </c>
      <c r="B6" s="7">
        <v>1250</v>
      </c>
      <c r="C6" s="8">
        <v>148</v>
      </c>
      <c r="D6" s="7">
        <v>1850</v>
      </c>
      <c r="E6" s="7">
        <v>420</v>
      </c>
      <c r="F6" s="7">
        <v>2100</v>
      </c>
      <c r="G6" s="8">
        <v>24</v>
      </c>
      <c r="H6" s="9" t="s">
        <v>25</v>
      </c>
    </row>
    <row r="7">
      <c r="A7" s="1" t="s">
        <v>26</v>
      </c>
      <c r="B7" s="7">
        <v>980</v>
      </c>
      <c r="C7" s="8">
        <v>141</v>
      </c>
      <c r="D7" s="7">
        <v>1320</v>
      </c>
      <c r="E7" s="7">
        <v>910</v>
      </c>
      <c r="F7" s="7">
        <v>1450</v>
      </c>
      <c r="G7" s="8">
        <v>28</v>
      </c>
      <c r="H7" s="9" t="s">
        <v>25</v>
      </c>
    </row>
    <row r="8">
      <c r="A8" s="1" t="s">
        <v>27</v>
      </c>
      <c r="B8" s="7">
        <v>1510</v>
      </c>
      <c r="C8" s="8">
        <v>155</v>
      </c>
      <c r="D8" s="7">
        <v>2240</v>
      </c>
      <c r="E8" s="7">
        <v>180</v>
      </c>
      <c r="F8" s="7">
        <v>3050</v>
      </c>
      <c r="G8" s="8">
        <v>20</v>
      </c>
      <c r="H8" s="9" t="s">
        <v>28</v>
      </c>
    </row>
    <row r="9">
      <c r="A9" s="1" t="s">
        <v>29</v>
      </c>
      <c r="B9" s="7">
        <v>760</v>
      </c>
      <c r="C9" s="8">
        <v>133</v>
      </c>
      <c r="D9" s="7">
        <v>640</v>
      </c>
      <c r="E9" s="7">
        <v>1380</v>
      </c>
      <c r="F9" s="7">
        <v>610</v>
      </c>
      <c r="G9" s="8">
        <v>32</v>
      </c>
      <c r="H9" s="9" t="s">
        <v>25</v>
      </c>
    </row>
    <row r="10">
      <c r="A10" s="10" t="s">
        <v>30</v>
      </c>
    </row>
    <row r="12">
      <c r="A12" s="6" t="s">
        <v>31</v>
      </c>
      <c r="B12" s="6"/>
      <c r="C12" s="6"/>
      <c r="D12" s="6"/>
      <c r="E12" s="6"/>
      <c r="F12" s="6"/>
      <c r="G12" s="6"/>
      <c r="H12" s="6"/>
    </row>
    <row r="13">
      <c r="A13" s="0" t="s">
        <v>32</v>
      </c>
      <c r="B13" s="7">
        <v>420</v>
      </c>
      <c r="C13" s="0" t="s">
        <v>33</v>
      </c>
    </row>
    <row r="15">
      <c r="A15" s="1" t="s">
        <v>34</v>
      </c>
      <c r="B15" s="1" t="s">
        <v>23</v>
      </c>
      <c r="C15" s="1" t="s">
        <v>35</v>
      </c>
    </row>
    <row r="16">
      <c r="A16" s="1" t="s">
        <v>36</v>
      </c>
      <c r="B16" s="0" t="s">
        <v>25</v>
      </c>
      <c r="C16" s="7">
        <v>250</v>
      </c>
    </row>
    <row r="17">
      <c r="A17" s="1" t="s">
        <v>37</v>
      </c>
      <c r="B17" s="0" t="s">
        <v>28</v>
      </c>
      <c r="C17" s="7">
        <v>265</v>
      </c>
    </row>
    <row r="19">
      <c r="A19" s="6" t="s">
        <v>38</v>
      </c>
      <c r="B19" s="6"/>
      <c r="C19" s="6"/>
      <c r="D19" s="6"/>
      <c r="E19" s="6"/>
      <c r="F19" s="6"/>
      <c r="G19" s="6"/>
      <c r="H19" s="6"/>
    </row>
    <row r="20">
      <c r="A20" s="0" t="s">
        <v>39</v>
      </c>
      <c r="B20" s="1">
        <f>COUNTIF(B23:B28,"CHECK")</f>
        <v>0</v>
      </c>
    </row>
    <row r="22">
      <c r="A22" s="1" t="s">
        <v>40</v>
      </c>
      <c r="B22" s="1" t="s">
        <v>41</v>
      </c>
      <c r="C22" s="1" t="s">
        <v>42</v>
      </c>
    </row>
    <row r="23">
      <c r="A23" s="0" t="s">
        <v>43</v>
      </c>
      <c r="B23" s="11" t="str">
        <f>IF(IFERROR(COUNT(GS_WHP,GS_WHT,GS_Oil,GS_Water,GS_Gas,GS_Choke,GS_SepP,GS_Pman)=(6*ROWS(GS_WHP))+ROWS(GS_SepP)+1,FALSE),"OK","CHECK")</f>
        <v>OK</v>
      </c>
      <c r="C23" s="0" t="str">
        <f>IF(B23="OK","","A blank, text or an error sits among the wellhead pressures and temperatures, rates, choke sizes and pressures: each must be a number.")</f>
        <v/>
      </c>
    </row>
    <row r="24">
      <c r="A24" s="0" t="s">
        <v>44</v>
      </c>
      <c r="B24" s="11" t="str">
        <f>IF(IFERROR(SUMPRODUCT(--ISNA(MATCH(GS_Route,GS_SepRoute,0)))=0,FALSE),"OK","CHECK")</f>
        <v>OK</v>
      </c>
      <c r="C24" s="0" t="str">
        <f>IF(B24="OK","","Pick a route from the list for each well: only the routes a separator serves exist.")</f>
        <v/>
      </c>
    </row>
    <row r="25">
      <c r="A25" s="0" t="s">
        <v>45</v>
      </c>
      <c r="B25" s="11" t="str">
        <f>IF(IFERROR(MIN(GS_Choke)&gt;0,FALSE),"OK","CHECK")</f>
        <v>OK</v>
      </c>
      <c r="C25" s="0" t="str">
        <f>IF(B25="OK","","A choke size is a positive number of 64ths of an inch.")</f>
        <v/>
      </c>
    </row>
    <row r="26">
      <c r="A26" s="0" t="s">
        <v>46</v>
      </c>
      <c r="B26" s="11" t="str">
        <f>IF(IFERROR(MIN(GS_Oil,GS_Water,GS_Gas)&gt;=0,FALSE),"OK","CHECK")</f>
        <v>OK</v>
      </c>
      <c r="C26" s="0" t="str">
        <f>IF(B26="OK","","Oil, water and gas rates cannot be below zero.")</f>
        <v/>
      </c>
    </row>
    <row r="27">
      <c r="A27" s="0" t="s">
        <v>47</v>
      </c>
      <c r="B27" s="11" t="str">
        <f>IF(IFERROR(MIN(GS_WHP)&gt;GS_Pman,FALSE),"OK","CHECK")</f>
        <v>OK</v>
      </c>
      <c r="C27" s="0" t="str">
        <f>IF(B27="OK","","A well flows to the manifold only if its wellhead pressure is higher: the choke's pressure drop would be zero or negative.")</f>
        <v/>
      </c>
    </row>
    <row r="28">
      <c r="A28" s="0" t="s">
        <v>48</v>
      </c>
      <c r="B28" s="11" t="str">
        <f>IF(IFERROR(GS_Pman&gt;MAX(GS_SepP),FALSE),"OK","CHECK")</f>
        <v>OK</v>
      </c>
      <c r="C28" s="0" t="str">
        <f>IF(B28="OK","","The manifold must be at a higher pressure than the separators it feeds.")</f>
        <v/>
      </c>
    </row>
  </sheetData>
  <mergeCells>
    <mergeCell ref="A2:I2"/>
    <mergeCell ref="A4:H4"/>
    <mergeCell ref="A12:H12"/>
    <mergeCell ref="A19:H19"/>
    <mergeCell ref="C23:I23"/>
    <mergeCell ref="C24:I24"/>
    <mergeCell ref="C25:I25"/>
    <mergeCell ref="C26:I26"/>
    <mergeCell ref="C27:I27"/>
    <mergeCell ref="C28:I28"/>
  </mergeCells>
  <conditionalFormatting sqref="B23:B28">
    <cfRule type="expression" dxfId="0" priority="1">
      <formula>$B23="CHECK"</formula>
    </cfRule>
  </conditionalFormatting>
  <conditionalFormatting sqref="C23:I28">
    <cfRule type="expression" dxfId="1" priority="2">
      <formula>$B23="CHECK"</formula>
    </cfRule>
  </conditionalFormatting>
  <conditionalFormatting sqref="B20">
    <cfRule type="expression" dxfId="2" priority="3">
      <formula>GS_Problems&gt;0</formula>
    </cfRule>
  </conditionalFormatting>
  <dataValidations count="4">
    <dataValidation type="list" showErrorMessage="1" error="A route is one a separator serves: Production, Test." sqref="H6:H9" xr:uid="{00000000-0000-4000-8000-000000000001}">
      <formula1>"Production,Test"</formula1>
    </dataValidation>
    <dataValidation type="decimal" operator="greaterThan" showErrorMessage="1" error="A choke size is a positive number of 64ths of an inch." sqref="G6:G9" xr:uid="{00000000-0000-4000-8000-000000000002}">
      <formula1>0</formula1>
    </dataValidation>
    <dataValidation type="decimal" operator="greaterThan" showErrorMessage="1" error="A pressure is a positive number of psi." sqref="B13" xr:uid="{00000000-0000-4000-8000-000000000003}">
      <formula1>0</formula1>
    </dataValidation>
    <dataValidation type="decimal" operator="greaterThan" showErrorMessage="1" error="A pressure is a positive number of psi." sqref="C16:C17" xr:uid="{00000000-0000-4000-8000-000000000004}">
      <formula1>0</formula1>
    </dataValidation>
  </dataValidations>
  <pageSetup orientation="portrait" fitToWidth="1" fitToHeight="0"/>
  <headerFooter/>
</worksheet>
</file>

<file path=xl/worksheets/sheet3.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K30"/>
  <sheetViews>
    <sheetView workbookViewId="0" showGridLines="0"/>
  </sheetViews>
  <sheetFormatPr defaultRowHeight="15"/>
  <cols>
    <col min="1" max="1" width="10" customWidth="1"/>
    <col min="2" max="2" width="10" customWidth="1"/>
    <col min="3" max="3" width="10" customWidth="1"/>
    <col min="4" max="4" width="10" customWidth="1"/>
    <col min="5" max="5" width="10" customWidth="1"/>
    <col min="6" max="6" width="10" customWidth="1"/>
    <col min="7" max="7" width="10" customWidth="1"/>
    <col min="8" max="8" width="10" customWidth="1"/>
    <col min="9" max="9" width="10" customWidth="1"/>
    <col min="10" max="10" width="10" customWidth="1"/>
    <col min="11" max="11" width="10" customWidth="1"/>
    <col min="12" max="12" width="10" customWidth="1"/>
    <col min="13" max="13" width="10" customWidth="1"/>
    <col min="14" max="14" width="10" customWidth="1"/>
    <col min="15" max="15" width="10" customWidth="1"/>
    <col min="16" max="16" width="10" customWidth="1"/>
  </cols>
  <sheetData>
    <row r="1" ht="15" customHeight="1">
      <c r="A1" s="13" t="s">
        <v>49</v>
      </c>
    </row>
    <row r="2" ht="15" customHeight="1">
      <c r="A2" s="10" t="s">
        <v>50</v>
      </c>
    </row>
    <row r="3" ht="15" customHeight="1">
      <c r="A3" s="14" t="str">
        <f>IF(GS_Problems=0,"Inputs consistent.","CHECK: "&amp;GS_Problems&amp;" input check(s) failing — see the Inputs sheet.")</f>
        <v>Inputs consistent.</v>
      </c>
    </row>
    <row r="4" ht="15" customHeight="1"/>
    <row r="5" ht="15" customHeight="1">
      <c r="A5" s="15" t="str">
        <f>INDEX(GS_Well,1)&amp;"  →  "&amp;INDEX(GS_Route,1)</f>
        <v>W-1  →  Production</v>
      </c>
    </row>
    <row r="6" ht="15" customHeight="1">
      <c r="A6" s="16" t="str">
        <f>"WHP "&amp;FIXED(INDEX(GS_WHP,1),0)&amp;" psi · "&amp;FIXED(INDEX(GS_WHT,1),0)&amp;" °F"</f>
        <v>WHP 1,250 psi · 148 °F</v>
      </c>
    </row>
    <row r="7" ht="15" customHeight="1">
      <c r="A7" s="16" t="str">
        <f>FIXED(INDEX(GS_Oil,1),0)&amp;" oil · "&amp;FIXED(INDEX(GS_Water,1),0)&amp;" water"</f>
        <v>1,850 oil · 420 water</v>
      </c>
    </row>
    <row r="8" ht="15" customHeight="1"/>
    <row r="9" ht="15" customHeight="1"/>
    <row r="10" ht="15" customHeight="1"/>
    <row r="11" ht="15" customHeight="1">
      <c r="A11" s="15" t="str">
        <f>INDEX(GS_Well,2)&amp;"  →  "&amp;INDEX(GS_Route,2)</f>
        <v>W-2  →  Production</v>
      </c>
    </row>
    <row r="12" ht="15" customHeight="1">
      <c r="A12" s="16" t="str">
        <f>"WHP "&amp;FIXED(INDEX(GS_WHP,2),0)&amp;" psi · "&amp;FIXED(INDEX(GS_WHT,2),0)&amp;" °F"</f>
        <v>WHP 980 psi · 141 °F</v>
      </c>
    </row>
    <row r="13" ht="15" customHeight="1">
      <c r="A13" s="16" t="str">
        <f>FIXED(INDEX(GS_Oil,2),0)&amp;" oil · "&amp;FIXED(INDEX(GS_Water,2),0)&amp;" water"</f>
        <v>1,320 oil · 910 water</v>
      </c>
    </row>
    <row r="14" ht="15" customHeight="1"/>
    <row r="15" ht="15" customHeight="1"/>
    <row r="16" ht="15" customHeight="1"/>
    <row r="17" ht="15" customHeight="1">
      <c r="A17" s="15" t="str">
        <f>INDEX(GS_Well,3)&amp;"  →  "&amp;INDEX(GS_Route,3)</f>
        <v>W-3  →  Test</v>
      </c>
    </row>
    <row r="18" ht="15" customHeight="1">
      <c r="A18" s="16" t="str">
        <f>"WHP "&amp;FIXED(INDEX(GS_WHP,3),0)&amp;" psi · "&amp;FIXED(INDEX(GS_WHT,3),0)&amp;" °F"</f>
        <v>WHP 1,510 psi · 155 °F</v>
      </c>
    </row>
    <row r="19" ht="15" customHeight="1">
      <c r="A19" s="16" t="str">
        <f>FIXED(INDEX(GS_Oil,3),0)&amp;" oil · "&amp;FIXED(INDEX(GS_Water,3),0)&amp;" water"</f>
        <v>2,240 oil · 180 water</v>
      </c>
    </row>
    <row r="20" ht="15" customHeight="1"/>
    <row r="21" ht="15" customHeight="1"/>
    <row r="22" ht="15" customHeight="1"/>
    <row r="23" ht="15" customHeight="1">
      <c r="A23" s="15" t="str">
        <f>INDEX(GS_Well,4)&amp;"  →  "&amp;INDEX(GS_Route,4)</f>
        <v>W-4  →  Production</v>
      </c>
    </row>
    <row r="24" ht="15" customHeight="1">
      <c r="A24" s="16" t="str">
        <f>"WHP "&amp;FIXED(INDEX(GS_WHP,4),0)&amp;" psi · "&amp;FIXED(INDEX(GS_WHT,4),0)&amp;" °F"</f>
        <v>WHP 760 psi · 133 °F</v>
      </c>
    </row>
    <row r="25" ht="15" customHeight="1">
      <c r="A25" s="16" t="str">
        <f>FIXED(INDEX(GS_Oil,4),0)&amp;" oil · "&amp;FIXED(INDEX(GS_Water,4),0)&amp;" water"</f>
        <v>640 oil · 1,380 water</v>
      </c>
    </row>
    <row r="26" ht="15" customHeight="1"/>
    <row r="27" ht="15" customHeight="1"/>
    <row r="28" ht="15" customHeight="1"/>
    <row r="29" ht="15" customHeight="1"/>
    <row r="30" ht="15" customHeight="1">
      <c r="A30" s="1" t="s">
        <v>51</v>
      </c>
      <c r="B30" s="17" t="s">
        <v>52</v>
      </c>
      <c r="C30" s="0" t="s">
        <v>53</v>
      </c>
      <c r="D30" s="18" t="s">
        <v>52</v>
      </c>
      <c r="E30" s="0" t="s">
        <v>54</v>
      </c>
      <c r="F30" s="19" t="s">
        <v>55</v>
      </c>
      <c r="G30" s="0" t="s">
        <v>56</v>
      </c>
      <c r="H30" s="20" t="s">
        <v>52</v>
      </c>
      <c r="I30" s="0" t="s">
        <v>57</v>
      </c>
      <c r="J30" s="21" t="s">
        <v>52</v>
      </c>
      <c r="K30" s="0" t="s">
        <v>58</v>
      </c>
    </row>
    <row r="31" ht="15" customHeight="1"/>
    <row r="32" ht="15" customHeight="1"/>
  </sheetData>
  <mergeCells>
    <mergeCell ref="A3:P3"/>
    <mergeCell ref="A5:B5"/>
    <mergeCell ref="A6:B6"/>
    <mergeCell ref="A7:B7"/>
    <mergeCell ref="A11:B11"/>
    <mergeCell ref="A12:B12"/>
    <mergeCell ref="A13:B13"/>
    <mergeCell ref="A17:B17"/>
    <mergeCell ref="A18:B18"/>
    <mergeCell ref="A19:B19"/>
    <mergeCell ref="A23:B23"/>
    <mergeCell ref="A24:B24"/>
    <mergeCell ref="A25:B25"/>
  </mergeCells>
  <conditionalFormatting sqref="A3:P3">
    <cfRule type="expression" dxfId="3" priority="1">
      <formula>GS_Problems&gt;0</formula>
    </cfRule>
  </conditionalFormatting>
  <pageSetup orientation="landscape" fitToWidth="1" fitToHeight="1"/>
  <headerFooter/>
  <drawing r:id="rId1"/>
</worksheet>
</file>

<file path=xl/worksheets/sheet4.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H37"/>
  <sheetViews>
    <sheetView workbookViewId="0"/>
  </sheetViews>
  <sheetFormatPr defaultRowHeight="15"/>
  <cols>
    <col min="1" max="1" width="11" customWidth="1"/>
    <col min="2" max="2" width="11" customWidth="1"/>
    <col min="3" max="3" width="24" customWidth="1"/>
    <col min="4" max="4" width="12" customWidth="1"/>
    <col min="5" max="5" width="9" customWidth="1"/>
    <col min="6" max="6" width="7" customWidth="1"/>
    <col min="7" max="7" width="44" customWidth="1"/>
    <col min="8" max="8" width="54" customWidth="1"/>
  </cols>
  <sheetData>
    <row r="1">
      <c r="A1" s="2" t="s">
        <v>59</v>
      </c>
    </row>
    <row r="2" ht="90" customHeight="1">
      <c r="A2" s="5" t="s">
        <v>60</v>
      </c>
      <c r="B2" s="5"/>
      <c r="C2" s="5"/>
      <c r="D2" s="5"/>
      <c r="E2" s="5"/>
      <c r="F2" s="5"/>
      <c r="G2" s="5"/>
      <c r="H2" s="5"/>
    </row>
    <row r="4">
      <c r="A4" s="6" t="s">
        <v>61</v>
      </c>
      <c r="B4" s="6"/>
      <c r="C4" s="6"/>
      <c r="D4" s="6"/>
      <c r="E4" s="6"/>
      <c r="F4" s="6"/>
      <c r="G4" s="6"/>
      <c r="H4" s="6"/>
    </row>
    <row r="5">
      <c r="A5" s="1" t="s">
        <v>62</v>
      </c>
      <c r="B5" s="1" t="s">
        <v>63</v>
      </c>
      <c r="C5" s="1" t="s">
        <v>64</v>
      </c>
      <c r="D5" s="1" t="s">
        <v>23</v>
      </c>
      <c r="E5" s="1" t="s">
        <v>65</v>
      </c>
      <c r="F5" s="1" t="s">
        <v>66</v>
      </c>
      <c r="G5" s="1" t="s">
        <v>67</v>
      </c>
      <c r="H5" s="1" t="s">
        <v>68</v>
      </c>
    </row>
    <row r="6">
      <c r="A6" s="0" t="s">
        <v>24</v>
      </c>
      <c r="B6" s="0" t="s">
        <v>16</v>
      </c>
      <c r="C6" s="0" t="s">
        <v>24</v>
      </c>
      <c r="D6" s="0" t="s">
        <v>25</v>
      </c>
      <c r="E6"/>
      <c r="F6" s="0">
        <v>0</v>
      </c>
      <c r="G6" s="0" t="s">
        <v>69</v>
      </c>
      <c r="H6" s="10" t="s">
        <v>70</v>
      </c>
    </row>
    <row r="7">
      <c r="A7" s="0" t="s">
        <v>26</v>
      </c>
      <c r="B7" s="0" t="s">
        <v>16</v>
      </c>
      <c r="C7" s="0" t="s">
        <v>26</v>
      </c>
      <c r="D7" s="0" t="s">
        <v>25</v>
      </c>
      <c r="E7"/>
      <c r="F7" s="0">
        <v>0</v>
      </c>
      <c r="G7" s="0" t="s">
        <v>71</v>
      </c>
      <c r="H7" s="10" t="s">
        <v>70</v>
      </c>
    </row>
    <row r="8">
      <c r="A8" s="0" t="s">
        <v>27</v>
      </c>
      <c r="B8" s="0" t="s">
        <v>16</v>
      </c>
      <c r="C8" s="0" t="s">
        <v>27</v>
      </c>
      <c r="D8" s="0" t="s">
        <v>28</v>
      </c>
      <c r="E8"/>
      <c r="F8" s="0">
        <v>0</v>
      </c>
      <c r="G8" s="0" t="s">
        <v>72</v>
      </c>
      <c r="H8" s="10" t="s">
        <v>70</v>
      </c>
    </row>
    <row r="9">
      <c r="A9" s="0" t="s">
        <v>29</v>
      </c>
      <c r="B9" s="0" t="s">
        <v>16</v>
      </c>
      <c r="C9" s="0" t="s">
        <v>29</v>
      </c>
      <c r="D9" s="0" t="s">
        <v>25</v>
      </c>
      <c r="E9"/>
      <c r="F9" s="0">
        <v>0</v>
      </c>
      <c r="G9" s="0" t="s">
        <v>73</v>
      </c>
      <c r="H9" s="10" t="s">
        <v>70</v>
      </c>
    </row>
    <row r="10">
      <c r="A10" s="12" t="s">
        <v>74</v>
      </c>
      <c r="B10" s="12" t="s">
        <v>75</v>
      </c>
      <c r="C10" s="12" t="s">
        <v>76</v>
      </c>
      <c r="D10" s="12"/>
      <c r="E10" s="12"/>
      <c r="F10" s="12">
        <v>1</v>
      </c>
      <c r="G10" s="12" t="s">
        <v>76</v>
      </c>
      <c r="H10" s="4" t="str">
        <f>"Ck "&amp;FIXED(INDEX(GS_Choke,1),0)&amp;"/64 · ΔP "&amp;FIXED(INDEX(GS_WHP,1)-GS_Pman,0)&amp;" psi"</f>
        <v>Ck 24/64 · ΔP 830 psi</v>
      </c>
    </row>
    <row r="11">
      <c r="A11" s="12" t="s">
        <v>77</v>
      </c>
      <c r="B11" s="12" t="s">
        <v>75</v>
      </c>
      <c r="C11" s="12" t="s">
        <v>78</v>
      </c>
      <c r="D11" s="12"/>
      <c r="E11" s="12"/>
      <c r="F11" s="12">
        <v>1</v>
      </c>
      <c r="G11" s="12" t="s">
        <v>78</v>
      </c>
      <c r="H11" s="4" t="str">
        <f>"Ck "&amp;FIXED(INDEX(GS_Choke,2),0)&amp;"/64 · ΔP "&amp;FIXED(INDEX(GS_WHP,2)-GS_Pman,0)&amp;" psi"</f>
        <v>Ck 28/64 · ΔP 560 psi</v>
      </c>
    </row>
    <row r="12">
      <c r="A12" s="12" t="s">
        <v>79</v>
      </c>
      <c r="B12" s="12" t="s">
        <v>75</v>
      </c>
      <c r="C12" s="12" t="s">
        <v>80</v>
      </c>
      <c r="D12" s="12"/>
      <c r="E12" s="12"/>
      <c r="F12" s="12">
        <v>1</v>
      </c>
      <c r="G12" s="12" t="s">
        <v>80</v>
      </c>
      <c r="H12" s="4" t="str">
        <f>"Ck "&amp;FIXED(INDEX(GS_Choke,3),0)&amp;"/64 · ΔP "&amp;FIXED(INDEX(GS_WHP,3)-GS_Pman,0)&amp;" psi"</f>
        <v>Ck 20/64 · ΔP 1,090 psi</v>
      </c>
    </row>
    <row r="13">
      <c r="A13" s="12" t="s">
        <v>81</v>
      </c>
      <c r="B13" s="12" t="s">
        <v>75</v>
      </c>
      <c r="C13" s="12" t="s">
        <v>82</v>
      </c>
      <c r="D13" s="12"/>
      <c r="E13" s="12"/>
      <c r="F13" s="12">
        <v>1</v>
      </c>
      <c r="G13" s="12" t="s">
        <v>82</v>
      </c>
      <c r="H13" s="4" t="str">
        <f>"Ck "&amp;FIXED(INDEX(GS_Choke,4),0)&amp;"/64 · ΔP "&amp;FIXED(INDEX(GS_WHP,4)-GS_Pman,0)&amp;" psi"</f>
        <v>Ck 32/64 · ΔP 340 psi</v>
      </c>
    </row>
    <row r="14" ht="30" customHeight="1">
      <c r="A14" s="12" t="s">
        <v>83</v>
      </c>
      <c r="B14" s="12" t="s">
        <v>84</v>
      </c>
      <c r="C14" s="12" t="s">
        <v>84</v>
      </c>
      <c r="D14" s="12"/>
      <c r="E14" s="12"/>
      <c r="F14" s="12">
        <v>2</v>
      </c>
      <c r="G14" s="12" t="s">
        <v>84</v>
      </c>
      <c r="H14" s="4" t="str">
        <f>"Manifold "&amp;FIXED(GS_Pman,0)&amp;" psi"&amp;CHAR(10)&amp;COUNTIF(GS_Route,"Production")&amp;" production"&amp;" · "&amp;COUNTIF(GS_Route,"Test")&amp;" test"</f>
        <v>Manifold 420 psi_x000A_3 production · 1 test</v>
      </c>
    </row>
    <row r="15" ht="30" customHeight="1">
      <c r="A15" s="12" t="s">
        <v>85</v>
      </c>
      <c r="B15" s="12" t="s">
        <v>34</v>
      </c>
      <c r="C15" s="12" t="s">
        <v>36</v>
      </c>
      <c r="D15" s="12" t="s">
        <v>25</v>
      </c>
      <c r="E15" s="12"/>
      <c r="F15" s="12">
        <v>3</v>
      </c>
      <c r="G15" s="12" t="s">
        <v>36</v>
      </c>
      <c r="H15" s="4" t="str">
        <f>"Production separator"&amp;CHAR(10)&amp;FIXED(INDEX(GS_SepP,1),0)&amp;" psi · "&amp;FIXED(SUMIF(GS_Route,"Production",GS_Oil)+SUMIF(GS_Route,"Production",GS_Water),0)&amp;" bbl/d"</f>
        <v>Production separator_x000A_250 psi · 6,520 bbl/d</v>
      </c>
    </row>
    <row r="16" ht="30" customHeight="1">
      <c r="A16" s="12" t="s">
        <v>86</v>
      </c>
      <c r="B16" s="12" t="s">
        <v>34</v>
      </c>
      <c r="C16" s="12" t="s">
        <v>37</v>
      </c>
      <c r="D16" s="12" t="s">
        <v>28</v>
      </c>
      <c r="E16" s="12"/>
      <c r="F16" s="12">
        <v>3</v>
      </c>
      <c r="G16" s="12" t="s">
        <v>37</v>
      </c>
      <c r="H16" s="4" t="str">
        <f>"Test separator"&amp;CHAR(10)&amp;FIXED(INDEX(GS_SepP,2),0)&amp;" psi · "&amp;FIXED(SUMIF(GS_Route,"Test",GS_Oil)+SUMIF(GS_Route,"Test",GS_Water),0)&amp;" bbl/d"</f>
        <v>Test separator_x000A_265 psi · 2,420 bbl/d</v>
      </c>
    </row>
    <row r="17" ht="30" customHeight="1">
      <c r="A17" s="12" t="s">
        <v>87</v>
      </c>
      <c r="B17" s="12" t="s">
        <v>88</v>
      </c>
      <c r="C17" s="12" t="s">
        <v>89</v>
      </c>
      <c r="D17" s="12"/>
      <c r="E17" s="12" t="s">
        <v>90</v>
      </c>
      <c r="F17" s="12">
        <v>4</v>
      </c>
      <c r="G17" s="12" t="s">
        <v>89</v>
      </c>
      <c r="H17" s="4" t="str">
        <f>"Gas to compressor"&amp;CHAR(10)&amp;FIXED(SUMIF(GS_Route,"Production",GS_Gas),0)&amp;" Mscf/d"</f>
        <v>Gas to compressor_x000A_4,160 Mscf/d</v>
      </c>
    </row>
    <row r="18" ht="30" customHeight="1">
      <c r="A18" s="12" t="s">
        <v>91</v>
      </c>
      <c r="B18" s="12" t="s">
        <v>88</v>
      </c>
      <c r="C18" s="12" t="s">
        <v>92</v>
      </c>
      <c r="D18" s="12"/>
      <c r="E18" s="12" t="s">
        <v>93</v>
      </c>
      <c r="F18" s="12">
        <v>4</v>
      </c>
      <c r="G18" s="12" t="s">
        <v>92</v>
      </c>
      <c r="H18" s="4" t="str">
        <f>"Oil export pipeline"&amp;CHAR(10)&amp;FIXED(SUMIF(GS_Route,"Production",GS_Oil)+SUMIF(GS_Route,"Test",GS_Oil)+SUMIF(GS_Route,"Test",GS_Water),0)&amp;" bbl/d"</f>
        <v>Oil export pipeline_x000A_6,230 bbl/d</v>
      </c>
    </row>
    <row r="19" ht="30" customHeight="1">
      <c r="A19" s="12" t="s">
        <v>94</v>
      </c>
      <c r="B19" s="12" t="s">
        <v>88</v>
      </c>
      <c r="C19" s="12" t="s">
        <v>95</v>
      </c>
      <c r="D19" s="12"/>
      <c r="E19" s="12" t="s">
        <v>93</v>
      </c>
      <c r="F19" s="12">
        <v>4</v>
      </c>
      <c r="G19" s="12" t="s">
        <v>95</v>
      </c>
      <c r="H19" s="4" t="str">
        <f>"Water disposal"&amp;CHAR(10)&amp;FIXED(SUMIF(GS_Route,"Production",GS_Water),0)&amp;" bbl/d"</f>
        <v>Water disposal_x000A_2,710 bbl/d</v>
      </c>
    </row>
    <row r="22">
      <c r="A22" s="6" t="s">
        <v>96</v>
      </c>
      <c r="B22" s="6"/>
      <c r="C22" s="6"/>
      <c r="D22" s="6"/>
      <c r="E22" s="6"/>
      <c r="F22" s="6"/>
      <c r="G22" s="6"/>
      <c r="H22" s="6"/>
    </row>
    <row r="23">
      <c r="A23" s="1" t="s">
        <v>97</v>
      </c>
      <c r="B23" s="1" t="s">
        <v>98</v>
      </c>
      <c r="C23" s="1" t="s">
        <v>99</v>
      </c>
      <c r="G23" s="1" t="s">
        <v>100</v>
      </c>
    </row>
    <row r="24">
      <c r="A24" s="0" t="s">
        <v>24</v>
      </c>
      <c r="B24" s="0" t="s">
        <v>74</v>
      </c>
      <c r="C24" s="0" t="s">
        <v>101</v>
      </c>
      <c r="G24" s="0" t="s">
        <v>102</v>
      </c>
    </row>
    <row r="25">
      <c r="A25" s="0" t="s">
        <v>74</v>
      </c>
      <c r="B25" s="0" t="s">
        <v>83</v>
      </c>
      <c r="C25" s="0" t="s">
        <v>101</v>
      </c>
      <c r="G25" s="0" t="s">
        <v>103</v>
      </c>
    </row>
    <row r="26">
      <c r="A26" s="0" t="s">
        <v>26</v>
      </c>
      <c r="B26" s="0" t="s">
        <v>77</v>
      </c>
      <c r="C26" s="0" t="s">
        <v>101</v>
      </c>
      <c r="G26" s="0" t="s">
        <v>104</v>
      </c>
    </row>
    <row r="27">
      <c r="A27" s="0" t="s">
        <v>77</v>
      </c>
      <c r="B27" s="0" t="s">
        <v>83</v>
      </c>
      <c r="C27" s="0" t="s">
        <v>101</v>
      </c>
      <c r="G27" s="0" t="s">
        <v>105</v>
      </c>
    </row>
    <row r="28">
      <c r="A28" s="0" t="s">
        <v>27</v>
      </c>
      <c r="B28" s="0" t="s">
        <v>79</v>
      </c>
      <c r="C28" s="0" t="s">
        <v>101</v>
      </c>
      <c r="G28" s="0" t="s">
        <v>106</v>
      </c>
    </row>
    <row r="29">
      <c r="A29" s="0" t="s">
        <v>79</v>
      </c>
      <c r="B29" s="0" t="s">
        <v>83</v>
      </c>
      <c r="C29" s="0" t="s">
        <v>101</v>
      </c>
      <c r="G29" s="0" t="s">
        <v>107</v>
      </c>
    </row>
    <row r="30">
      <c r="A30" s="0" t="s">
        <v>29</v>
      </c>
      <c r="B30" s="0" t="s">
        <v>81</v>
      </c>
      <c r="C30" s="0" t="s">
        <v>101</v>
      </c>
      <c r="G30" s="0" t="s">
        <v>108</v>
      </c>
    </row>
    <row r="31">
      <c r="A31" s="0" t="s">
        <v>81</v>
      </c>
      <c r="B31" s="0" t="s">
        <v>83</v>
      </c>
      <c r="C31" s="0" t="s">
        <v>101</v>
      </c>
      <c r="G31" s="0" t="s">
        <v>109</v>
      </c>
    </row>
    <row r="32">
      <c r="A32" s="0" t="s">
        <v>83</v>
      </c>
      <c r="B32" s="0" t="s">
        <v>85</v>
      </c>
      <c r="C32" s="0" t="s">
        <v>101</v>
      </c>
      <c r="G32" s="0" t="s">
        <v>110</v>
      </c>
    </row>
    <row r="33">
      <c r="A33" s="0" t="s">
        <v>83</v>
      </c>
      <c r="B33" s="0" t="s">
        <v>86</v>
      </c>
      <c r="C33" s="0" t="s">
        <v>101</v>
      </c>
      <c r="G33" s="0" t="s">
        <v>111</v>
      </c>
    </row>
    <row r="34">
      <c r="A34" s="0" t="s">
        <v>85</v>
      </c>
      <c r="B34" s="0" t="s">
        <v>87</v>
      </c>
      <c r="C34" s="0" t="s">
        <v>56</v>
      </c>
      <c r="G34" s="0" t="s">
        <v>112</v>
      </c>
    </row>
    <row r="35">
      <c r="A35" s="0" t="s">
        <v>85</v>
      </c>
      <c r="B35" s="0" t="s">
        <v>91</v>
      </c>
      <c r="C35" s="0" t="s">
        <v>54</v>
      </c>
      <c r="G35" s="0" t="s">
        <v>113</v>
      </c>
    </row>
    <row r="36">
      <c r="A36" s="0" t="s">
        <v>85</v>
      </c>
      <c r="B36" s="0" t="s">
        <v>94</v>
      </c>
      <c r="C36" s="0" t="s">
        <v>57</v>
      </c>
      <c r="G36" s="0" t="s">
        <v>114</v>
      </c>
    </row>
    <row r="37">
      <c r="A37" s="0" t="s">
        <v>86</v>
      </c>
      <c r="B37" s="0" t="s">
        <v>91</v>
      </c>
      <c r="C37" s="0" t="s">
        <v>58</v>
      </c>
      <c r="G37" s="0" t="s">
        <v>115</v>
      </c>
    </row>
  </sheetData>
  <mergeCells>
    <mergeCell ref="A2:H2"/>
    <mergeCell ref="A4:H4"/>
    <mergeCell ref="A22:H22"/>
  </mergeCells>
  <pageSetup orientation="landscape" fitToWidth="1" fitToHeight="0"/>
  <headerFooter/>
</worksheet>
</file>

<file path=EPPlusLicense.txt>This workbook was created with the EPPlus library, licensed to PetroleumOffice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2020-01-01T00:00:00Z</dcterms:created>
  <dcterms:modified xsi:type="dcterms:W3CDTF">2020-01-01T00:00:00Z</dcterms:modified>
  <cp:keywords>EPPlus noncommercial use</cp:keywords>
  <dc:description>This workbook has been created with EPPlus licensed to PetroleumOffice under The Polyform Noncommercial License: See https://polyformproject.org/licenses/noncommercial/1.0.0</dc:description>
  <dc:creator>PetroleumOffice</dc:creator>
</cp:coreProperties>
</file>

<file path=docProps/custom.xml><?xml version="1.0" encoding="utf-8"?>
<Properties xmlns:vt="http://schemas.openxmlformats.org/officeDocument/2006/docPropsVTypes" xmlns="http://schemas.openxmlformats.org/officeDocument/2006/custom-properties"/>
</file>