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text/plain" PartName="/EPPlusLicense.txt"/>
  <Override ContentType="application/vnd.openxmlformats-officedocument.spreadsheetml.sharedStrings+xml" PartName="/xl/sharedStrings.xml"/>
  <Override ContentType="application/vnd.openxmlformats-officedocument.spreadsheetml.sheetMetadata+xml" PartName="/xl/metadata.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activeTab="0"/>
  </bookViews>
  <sheets>
    <sheet name="About" sheetId="1" r:id="rId1"/>
    <sheet name="Blueprint"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<sst xmlns="http://schemas.openxmlformats.org/spreadsheetml/2006/main" count="52" uniqueCount="52">
  <si>
    <t>Id</t>
  </si>
  <si>
    <t>po.rp.rod.tapered</t>
  </si>
  <si>
    <t>Name</t>
  </si>
  <si>
    <t>Tapered Rod String Analysis</t>
  </si>
  <si>
    <t>Description</t>
  </si>
  <si>
    <r>
      <rPr>
        <rFont val="Aptos Narrow"/>
        <sz val="11"/>
      </rPr>
      <t>Tapered sucker rod string analysis for up to four rod sizes. Calculates each taper's weight, the load and stress at its top, and its stretch, plus the string's simple polished rod loads.</t>
    </r>
    <r>
      <rPr>
        <rFont val="Aptos Narrow"/>
        <sz val="11"/>
      </rPr>
      <t xml:space="preserve">_x000A_</t>
    </r>
    <r>
      <rPr>
        <rFont val="Aptos Narrow"/>
        <b/>
        <sz val="11"/>
      </rPr>
      <t>Parameters:</t>
    </r>
    <r>
      <rPr>
        <rFont val="Aptos Narrow"/>
        <sz val="11"/>
      </rPr>
      <t xml:space="preserve">_x000A_</t>
    </r>
    <r>
      <rPr>
        <rFont val="Aptos Narrow"/>
        <sz val="11"/>
      </rPr>
      <t xml:space="preserve">• </t>
    </r>
    <r>
      <rPr>
        <rFont val="Aptos Narrow"/>
        <b/>
        <sz val="11"/>
      </rPr>
      <t>dp</t>
    </r>
    <r>
      <rPr>
        <rFont val="Aptos Narrow"/>
        <sz val="11"/>
      </rPr>
      <t>: Plunger diameter (in)</t>
    </r>
    <r>
      <rPr>
        <rFont val="Aptos Narrow"/>
        <sz val="11"/>
      </rPr>
      <t xml:space="preserve">_x000A_</t>
    </r>
    <r>
      <rPr>
        <rFont val="Aptos Narrow"/>
        <sz val="11"/>
      </rPr>
      <t xml:space="preserve">• </t>
    </r>
    <r>
      <rPr>
        <rFont val="Aptos Narrow"/>
        <b/>
        <sz val="11"/>
      </rPr>
      <t>h_sub</t>
    </r>
    <r>
      <rPr>
        <rFont val="Aptos Narrow"/>
        <sz val="11"/>
      </rPr>
      <t>: Fluid level above pump, the fluid standing over the pump in the annulus (ft)</t>
    </r>
    <r>
      <rPr>
        <rFont val="Aptos Narrow"/>
        <sz val="11"/>
      </rPr>
      <t xml:space="preserve">_x000A_</t>
    </r>
    <r>
      <rPr>
        <rFont val="Aptos Narrow"/>
        <sz val="11"/>
      </rPr>
      <t xml:space="preserve">• </t>
    </r>
    <r>
      <rPr>
        <rFont val="Aptos Narrow"/>
        <b/>
        <sz val="11"/>
      </rPr>
      <t>SG</t>
    </r>
    <r>
      <rPr>
        <rFont val="Aptos Narrow"/>
        <sz val="11"/>
      </rPr>
      <t>: Fluid specific gravity (dimensionless)</t>
    </r>
    <r>
      <rPr>
        <rFont val="Aptos Narrow"/>
        <sz val="11"/>
      </rPr>
      <t xml:space="preserve">_x000A_</t>
    </r>
    <r>
      <rPr>
        <rFont val="Aptos Narrow"/>
        <sz val="11"/>
      </rPr>
      <t xml:space="preserve">• </t>
    </r>
    <r>
      <rPr>
        <rFont val="Aptos Narrow"/>
        <b/>
        <sz val="11"/>
      </rPr>
      <t>d1–d4</t>
    </r>
    <r>
      <rPr>
        <rFont val="Aptos Narrow"/>
        <sz val="11"/>
      </rPr>
      <t>: Rod diameter of each taper, top taper first (in)</t>
    </r>
    <r>
      <rPr>
        <rFont val="Aptos Narrow"/>
        <sz val="11"/>
      </rPr>
      <t xml:space="preserve">_x000A_</t>
    </r>
    <r>
      <rPr>
        <rFont val="Aptos Narrow"/>
        <sz val="11"/>
      </rPr>
      <t xml:space="preserve">• </t>
    </r>
    <r>
      <rPr>
        <rFont val="Aptos Narrow"/>
        <b/>
        <sz val="11"/>
      </rPr>
      <t>L1–L4</t>
    </r>
    <r>
      <rPr>
        <rFont val="Aptos Narrow"/>
        <sz val="11"/>
      </rPr>
      <t>: Length of each taper (ft). Leave a row blank to use fewer tapers.</t>
    </r>
    <r>
      <rPr>
        <rFont val="Aptos Narrow"/>
        <sz val="11"/>
      </rPr>
      <t xml:space="preserve">_x000A_</t>
    </r>
    <r>
      <rPr>
        <rFont val="Aptos Narrow"/>
        <b/>
        <sz val="11"/>
      </rPr>
      <t>Method:</t>
    </r>
    <r>
      <rPr>
        <rFont val="Aptos Narrow"/>
        <sz val="11"/>
      </rPr>
      <t xml:space="preserve"> static loads, without API 11L dynamic factors. The pump depth is the length of the rod string, and the fluid load acts over the net lift: the pump depth less the fluid level above the pump, which is the depth from surface to the fluid level in the annulus. The fluid gradient is 0.433 × SG. The top of each taper carries the fluid load plus the buoyant weight of that taper and every taper below it, so each rod size is checked for stress at its top. A taper stretches under the fluid load, its own weight and the weight of the tapers hanging below it, with rod weights taken in air as </t>
    </r>
    <r>
      <rPr>
        <rFont val="Aptos Narrow"/>
        <sz val="11"/>
      </rPr>
      <t>PO.RP.Rod.Stretch.RodWeight</t>
    </r>
    <r>
      <rPr>
        <rFont val="Aptos Narrow"/>
        <sz val="11"/>
      </rPr>
      <t xml:space="preserve"> does. A string of one rod size gives the same answer as the Rod String Stress Analysis blueprint.</t>
    </r>
  </si>
  <si>
    <t>Category</t>
  </si>
  <si>
    <t>Rod Pump</t>
  </si>
  <si>
    <t>Type</t>
  </si>
  <si>
    <t>worksheet</t>
  </si>
  <si>
    <t>Tags</t>
  </si>
  <si>
    <t>rod-pump, rod, tapered, stress, stretch, artificial-lift</t>
  </si>
  <si>
    <t>Website</t>
  </si>
  <si>
    <t>petroleumoffice.com</t>
  </si>
  <si>
    <t>Academic Program</t>
  </si>
  <si>
    <t>petroleumoffice.com/academics</t>
  </si>
  <si>
    <t>Input Parameters</t>
  </si>
  <si>
    <t>Plunger Diameter</t>
  </si>
  <si>
    <t>in</t>
  </si>
  <si>
    <t>Fluid Level Above Pump</t>
  </si>
  <si>
    <t>ft</t>
  </si>
  <si>
    <t>Fluid Specific Gravity</t>
  </si>
  <si>
    <t>Fluid Load</t>
  </si>
  <si>
    <t>Pump Depth (rod string length)</t>
  </si>
  <si>
    <t>Net Lift (depth to fluid level)</t>
  </si>
  <si>
    <t>Fluid Gradient</t>
  </si>
  <si>
    <t>psi/ft</t>
  </si>
  <si>
    <t>Plunger Area</t>
  </si>
  <si>
    <t>in2</t>
  </si>
  <si>
    <t>Fluid Load on Plunger</t>
  </si>
  <si>
    <t>lb</t>
  </si>
  <si>
    <t>Rod String (top taper first, leave unused rows blank)</t>
  </si>
  <si>
    <t>Taper</t>
  </si>
  <si>
    <t>Diameter (in)</t>
  </si>
  <si>
    <t>Length (ft)</t>
  </si>
  <si>
    <t>Area (in2)</t>
  </si>
  <si>
    <t>Weight in Air (lb)</t>
  </si>
  <si>
    <t>Buoyant Weight (lb)</t>
  </si>
  <si>
    <t>Air Weight Below (lb)</t>
  </si>
  <si>
    <t>Load at Top (lb)</t>
  </si>
  <si>
    <t>Max Stress at Top (psi)</t>
  </si>
  <si>
    <t>Stretch (in)</t>
  </si>
  <si>
    <t>Taper 1 (top)</t>
  </si>
  <si>
    <t>Taper 2</t>
  </si>
  <si>
    <t>Taper 3</t>
  </si>
  <si>
    <t>Taper 4</t>
  </si>
  <si>
    <t>Total</t>
  </si>
  <si>
    <t>String Loads</t>
  </si>
  <si>
    <t>Peak Polished Rod Load</t>
  </si>
  <si>
    <t>Min Polished Rod Load</t>
  </si>
  <si>
    <t>Maximum Rod Stress</t>
  </si>
  <si>
    <t>psi</t>
  </si>
</sst>
</file>

<file path=xl/styles.xml><?xml version="1.0" encoding="utf-8"?>
<styleSheet xmlns="http://schemas.openxmlformats.org/spreadsheetml/2006/main">
  <numFmts count="0"/>
  <fonts count="3">
    <font>
      <sz val="11"/>
      <name val="Aptos Narrow"/>
    </font>
    <font>
      <u/>
      <sz val="11"/>
      <color rgb="FF0000FF"/>
      <name val="Aptos Narrow"/>
    </font>
    <font>
      <b/>
      <sz val="11"/>
      <name val="Aptos Narrow"/>
    </font>
  </fonts>
  <fills count="2">
    <fill>
      <patternFill patternType="none"/>
    </fill>
    <fill>
      <patternFill patternType="gray125"/>
    </fill>
  </fills>
  <borders count="1">
    <border>
      <left/>
      <right/>
      <top/>
      <bottom/>
      <diagonal/>
    </border>
  </borders>
  <cellStyleXfs count="1">
    <xf numFmtId="0" fontId="0"/>
  </cellStyleXfs>
  <cellXfs count="4">
    <xf numFmtId="0" fontId="0" xfId="0"/>
    <xf numFmtId="0" fontId="2" applyFont="1" applyAlignment="1">
      <alignment horizontal="right" vertical="top"/>
    </xf>
    <xf numFmtId="0" fontId="0" xfId="0" applyAlignment="1">
      <alignment wrapText="1"/>
    </xf>
    <xf numFmtId="0" fontId="1" applyFont="1" applyAlignment="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worksheet" Target="worksheets/sheet2.xml" /><Relationship Id="rId4" Type="http://schemas.openxmlformats.org/officeDocument/2006/relationships/sharedStrings" Target="sharedStrings.xml" /><Relationship Id="rId5" Type="http://schemas.openxmlformats.org/officeDocument/2006/relationships/sheetMetadata" Target="/xl/metadata.xml" /></Relationships>
</file>

<file path=xl/worksheets/_rels/sheet1.xml.rels><?xml version="1.0" encoding="UTF-8" standalone="yes"?><Relationships xmlns="http://schemas.openxmlformats.org/package/2006/relationships"><Relationship Id="rId1" Type="http://schemas.openxmlformats.org/officeDocument/2006/relationships/hyperlink" Target="https://petroleumoffice.com/blueprint/po.rp.rod.tapered" TargetMode="External"/><Relationship Id="rId2" Type="http://schemas.openxmlformats.org/officeDocument/2006/relationships/hyperlink" Target="https://petroleumoffice.com" TargetMode="External"/><Relationship Id="rId3" Type="http://schemas.openxmlformats.org/officeDocument/2006/relationships/hyperlink" Target="https://petroleumoffice.com/academics" TargetMode="External"/></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dimension ref="A1:B9"/>
  <sheetViews>
    <sheetView workbookViewId="0" tabSelected="1"/>
  </sheetViews>
  <sheetFormatPr defaultRowHeight="15"/>
  <cols>
    <col min="1" max="1" width="19.151641845703125" customWidth="1"/>
    <col min="2" max="2" width="80" customWidth="1" style="2"/>
  </cols>
  <sheetData>
    <row r="1">
      <c r="A1" s="1" t="s">
        <v>0</v>
      </c>
      <c r="B1" s="3" t="s">
        <v>1</v>
      </c>
    </row>
    <row r="2">
      <c r="A2" s="1" t="s">
        <v>2</v>
      </c>
      <c r="B2" s="2" t="s">
        <v>3</v>
      </c>
    </row>
    <row r="3">
      <c r="A3" s="1" t="s">
        <v>4</v>
      </c>
      <c r="B3" s="2" t="s">
        <v>5</v>
      </c>
    </row>
    <row r="4">
      <c r="A4" s="1" t="s">
        <v>6</v>
      </c>
      <c r="B4" s="2" t="s">
        <v>7</v>
      </c>
    </row>
    <row r="5">
      <c r="A5" s="1" t="s">
        <v>8</v>
      </c>
      <c r="B5" s="2" t="s">
        <v>9</v>
      </c>
    </row>
    <row r="6">
      <c r="A6" s="1" t="s">
        <v>10</v>
      </c>
      <c r="B6" s="2" t="s">
        <v>11</v>
      </c>
    </row>
    <row r="7">
      <c r="A7" s="1"/>
    </row>
    <row r="8">
      <c r="A8" s="1" t="s">
        <v>12</v>
      </c>
      <c r="B8" s="3" t="s">
        <v>13</v>
      </c>
    </row>
    <row r="9">
      <c r="A9" s="1" t="s">
        <v>14</v>
      </c>
      <c r="B9" s="3" t="s">
        <v>15</v>
      </c>
    </row>
  </sheetData>
  <hyperlinks>
    <hyperlink ref="B1" r:id="rId1"/>
    <hyperlink ref="B8" r:id="rId2"/>
    <hyperlink ref="B9" r:id="rId3"/>
  </hyperlinks>
  <headerFooter/>
</worksheet>
</file>

<file path=xl/worksheets/sheet2.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dimension ref="A1:J26"/>
  <sheetViews>
    <sheetView workbookViewId="0"/>
  </sheetViews>
  <sheetFormatPr defaultRowHeight="15"/>
  <sheetData>
    <row r="1">
      <c r="A1" s="0" t="s">
        <v>3</v>
      </c>
    </row>
    <row r="3">
      <c r="A3" s="0" t="s">
        <v>16</v>
      </c>
    </row>
    <row r="4">
      <c r="A4" s="0" t="s">
        <v>17</v>
      </c>
      <c r="B4" s="0">
        <v>1.5</v>
      </c>
      <c r="C4" s="0" t="s">
        <v>18</v>
      </c>
    </row>
    <row r="5">
      <c r="A5" s="0" t="s">
        <v>19</v>
      </c>
      <c r="B5" s="0">
        <v>500</v>
      </c>
      <c r="C5" s="0" t="s">
        <v>20</v>
      </c>
    </row>
    <row r="6">
      <c r="A6" s="0" t="s">
        <v>21</v>
      </c>
      <c r="B6" s="0">
        <v>0.85</v>
      </c>
    </row>
    <row r="8">
      <c r="A8" s="0" t="s">
        <v>22</v>
      </c>
    </row>
    <row r="9">
      <c r="A9" s="0" t="s">
        <v>23</v>
      </c>
      <c r="B9" s="0">
        <f>$C$21</f>
        <v>5000</v>
      </c>
      <c r="C9" s="0" t="s">
        <v>20</v>
      </c>
    </row>
    <row r="10">
      <c r="A10" s="0" t="s">
        <v>24</v>
      </c>
      <c r="B10" s="0">
        <f>$B$9-$B$5</f>
        <v>4500</v>
      </c>
      <c r="C10" s="0" t="s">
        <v>20</v>
      </c>
    </row>
    <row r="11">
      <c r="A11" s="0" t="s">
        <v>25</v>
      </c>
      <c r="B11" s="0">
        <f>0.433*$B$6</f>
        <v>0.36805</v>
      </c>
      <c r="C11" s="0" t="s">
        <v>26</v>
      </c>
    </row>
    <row r="12">
      <c r="A12" s="0" t="s">
        <v>27</v>
      </c>
      <c r="B12" s="0">
        <f>PI()*$B$4^2/4</f>
        <v>1.7671458676442569</v>
      </c>
      <c r="C12" s="0" t="s">
        <v>28</v>
      </c>
    </row>
    <row r="13">
      <c r="A13" s="0" t="s">
        <v>29</v>
      </c>
      <c r="B13" s="0" cm="1">
        <f t="array" ref="B13">PO.RP.Load.FluidLoad($B$12,$B$10,$B$11)</f>
        <v>2926.791164639109</v>
      </c>
      <c r="C13" s="0" t="s">
        <v>30</v>
      </c>
    </row>
    <row r="15">
      <c r="A15" s="0" t="s">
        <v>31</v>
      </c>
    </row>
    <row r="16">
      <c r="A16" s="0" t="s">
        <v>32</v>
      </c>
      <c r="B16" s="0" t="s">
        <v>33</v>
      </c>
      <c r="C16" s="0" t="s">
        <v>34</v>
      </c>
      <c r="D16" s="0" t="s">
        <v>35</v>
      </c>
      <c r="E16" s="0" t="s">
        <v>36</v>
      </c>
      <c r="F16" s="0" t="s">
        <v>37</v>
      </c>
      <c r="G16" s="0" t="s">
        <v>38</v>
      </c>
      <c r="H16" s="0" t="s">
        <v>39</v>
      </c>
      <c r="I16" s="0" t="s">
        <v>40</v>
      </c>
      <c r="J16" s="0" t="s">
        <v>41</v>
      </c>
    </row>
    <row r="17">
      <c r="A17" s="0" t="s">
        <v>42</v>
      </c>
      <c r="B17" s="0">
        <v>0.875</v>
      </c>
      <c r="C17" s="0">
        <v>2000</v>
      </c>
      <c r="D17" s="0" cm="1">
        <f t="array" ref="D17">IF($C17&gt;0,PO.RP.Rod.Area($B17),"")</f>
        <v>0.6013204688511713</v>
      </c>
      <c r="E17" s="0" cm="1">
        <f t="array" ref="E17">IF($C17&gt;0,PO.RP.Rod.Wair($D17,$C17),"")</f>
        <v>4084.1686244371554</v>
      </c>
      <c r="F17" s="0" cm="1">
        <f t="array" ref="F17">IF($C17&gt;0,PO.RP.Rod.Wbuoy($E17,$B$6),"")</f>
        <v>3639.811078098393</v>
      </c>
      <c r="G17" s="0">
        <f>IF($C17&gt;0,$E$21-SUM($E$17:$E17),"")</f>
        <v>4500.920524889925</v>
      </c>
      <c r="H17" s="0">
        <f>IF($C17&gt;0,$B$13+SUM($F17:$F$20),"")</f>
        <v>10577.822614519404</v>
      </c>
      <c r="I17" s="0" cm="1">
        <f t="array" ref="I17">IF($C17&gt;0,PO.RP.Rod.MaxStress($H17,$D17),"")</f>
        <v>17590.990432653056</v>
      </c>
      <c r="J17" s="0" cm="1">
        <f t="array" ref="J17">IF($C17&gt;0,PO.RP.Rod.Stretch.FluidLoad($B$13+$G17,$C17,$D17)+PO.RP.Rod.Stretch.RodWeight($E17,$C17,$D17),"")</f>
        <v>12.598667755102033</v>
      </c>
    </row>
    <row r="18">
      <c r="A18" s="0" t="s">
        <v>43</v>
      </c>
      <c r="B18" s="0">
        <v>0.75</v>
      </c>
      <c r="C18" s="0">
        <v>3000</v>
      </c>
      <c r="D18" s="0" cm="1">
        <f t="array" ref="D18">IF($C18&gt;0,PO.RP.Rod.Area($B18),"")</f>
        <v>0.44178646691106466</v>
      </c>
      <c r="E18" s="0" cm="1">
        <f t="array" ref="E18">IF($C18&gt;0,PO.RP.Rod.Wair($D18,$C18),"")</f>
        <v>4500.920524889926</v>
      </c>
      <c r="F18" s="0" cm="1">
        <f t="array" ref="F18">IF($C18&gt;0,PO.RP.Rod.Wbuoy($E18,$B$6),"")</f>
        <v>4011.220371781902</v>
      </c>
      <c r="G18" s="0">
        <f>IF($C18&gt;0,$E$21-SUM($E$17:$E18),"")</f>
        <v>0</v>
      </c>
      <c r="H18" s="0">
        <f>IF($C18&gt;0,$B$13+SUM($F18:$F$20),"")</f>
        <v>6938.0115364210105</v>
      </c>
      <c r="I18" s="0" cm="1">
        <f t="array" ref="I18">IF($C18&gt;0,PO.RP.Rod.MaxStress($H18,$D18),"")</f>
        <v>15704.44559999999</v>
      </c>
      <c r="J18" s="0" cm="1">
        <f t="array" ref="J18">IF($C18&gt;0,PO.RP.Rod.Stretch.FluidLoad($B$13+$G18,$C18,$D18)+PO.RP.Rod.Stretch.RodWeight($E18,$C18,$D18),"")</f>
        <v>14.06267999999999</v>
      </c>
    </row>
    <row r="19">
      <c r="A19" s="0" t="s">
        <v>44</v>
      </c>
      <c r="D19" s="0" t="str" cm="1">
        <f t="array" ref="D19">IF($C19&gt;0,PO.RP.Rod.Area($B19),"")</f>
      </c>
      <c r="E19" s="0" t="str" cm="1">
        <f t="array" ref="E19">IF($C19&gt;0,PO.RP.Rod.Wair($D19,$C19),"")</f>
      </c>
      <c r="F19" s="0" t="str" cm="1">
        <f t="array" ref="F19">IF($C19&gt;0,PO.RP.Rod.Wbuoy($E19,$B$6),"")</f>
      </c>
      <c r="G19" s="0" t="str">
        <f>IF($C19&gt;0,$E$21-SUM($E$17:$E19),"")</f>
      </c>
      <c r="H19" s="0" t="str">
        <f>IF($C19&gt;0,$B$13+SUM($F19:$F$20),"")</f>
      </c>
      <c r="I19" s="0" t="str" cm="1">
        <f t="array" ref="I19">IF($C19&gt;0,PO.RP.Rod.MaxStress($H19,$D19),"")</f>
      </c>
      <c r="J19" s="0" t="str" cm="1">
        <f t="array" ref="J19">IF($C19&gt;0,PO.RP.Rod.Stretch.FluidLoad($B$13+$G19,$C19,$D19)+PO.RP.Rod.Stretch.RodWeight($E19,$C19,$D19),"")</f>
      </c>
    </row>
    <row r="20">
      <c r="A20" s="0" t="s">
        <v>45</v>
      </c>
      <c r="D20" s="0" t="str" cm="1">
        <f t="array" ref="D20">IF($C20&gt;0,PO.RP.Rod.Area($B20),"")</f>
      </c>
      <c r="E20" s="0" t="str" cm="1">
        <f t="array" ref="E20">IF($C20&gt;0,PO.RP.Rod.Wair($D20,$C20),"")</f>
      </c>
      <c r="F20" s="0" t="str" cm="1">
        <f t="array" ref="F20">IF($C20&gt;0,PO.RP.Rod.Wbuoy($E20,$B$6),"")</f>
      </c>
      <c r="G20" s="0" t="str">
        <f>IF($C20&gt;0,$E$21-SUM($E$17:$E20),"")</f>
      </c>
      <c r="H20" s="0" t="str">
        <f>IF($C20&gt;0,$B$13+SUM($F20:$F$20),"")</f>
      </c>
      <c r="I20" s="0" t="str" cm="1">
        <f t="array" ref="I20">IF($C20&gt;0,PO.RP.Rod.MaxStress($H20,$D20),"")</f>
      </c>
      <c r="J20" s="0" t="str" cm="1">
        <f t="array" ref="J20">IF($C20&gt;0,PO.RP.Rod.Stretch.FluidLoad($B$13+$G20,$C20,$D20)+PO.RP.Rod.Stretch.RodWeight($E20,$C20,$D20),"")</f>
      </c>
    </row>
    <row r="21">
      <c r="A21" s="0" t="s">
        <v>46</v>
      </c>
      <c r="C21" s="0">
        <f>SUM(C17:C20)</f>
        <v>5000</v>
      </c>
      <c r="E21" s="0">
        <f>SUM(E17:E20)</f>
        <v>8585.089149327081</v>
      </c>
      <c r="F21" s="0">
        <f>SUM(F17:F20)</f>
        <v>7651.0314498802945</v>
      </c>
      <c r="J21" s="0">
        <f>SUM(J17:J20)</f>
        <v>26.66134775510202</v>
      </c>
    </row>
    <row r="23">
      <c r="A23" s="0" t="s">
        <v>47</v>
      </c>
    </row>
    <row r="24">
      <c r="A24" s="0" t="s">
        <v>48</v>
      </c>
      <c r="B24" s="0" cm="1">
        <f t="array" ref="B24">PO.RP.Load.PPRL.Simple($F$21,$B$13)</f>
        <v>10577.822614519404</v>
      </c>
      <c r="C24" s="0" t="s">
        <v>30</v>
      </c>
    </row>
    <row r="25">
      <c r="A25" s="0" t="s">
        <v>49</v>
      </c>
      <c r="B25" s="0" cm="1">
        <f t="array" ref="B25">PO.RP.Load.MPRL.Simple($F$21)</f>
        <v>7651.0314498802945</v>
      </c>
      <c r="C25" s="0" t="s">
        <v>30</v>
      </c>
    </row>
    <row r="26">
      <c r="A26" s="0" t="s">
        <v>50</v>
      </c>
      <c r="B26" s="0">
        <f>MAX($I$17:$I$20)</f>
        <v>17590.990432653056</v>
      </c>
      <c r="C26" s="0" t="s">
        <v>51</v>
      </c>
    </row>
  </sheetData>
  <headerFooter/>
</worksheet>
</file>

<file path=EPPlusLicense.txt>This workbook was created with the EPPlus library, licensed to PetroleumOffice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Company>https://petroleumoffice.com</Company>
  <Application>EPPlus</Application>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Tapered Rod String Analysis</dc:title>
  <dc:subject>Tapered sucker rod string analysis for up to four rod sizes. Calculates each taper's weight, the load and stress at its top, and its stretch, plus the string's simple polished rod loads.</dc:subject>
  <cp:category>Rod Pump</cp:category>
  <cp:keywords>EPPlus noncommercial use</cp:keywords>
  <dc:creator>PetroleumOffice</dc:creator>
  <dc:description>This workbook has been created with EPPlus licensed to PetroleumOffice under The Polyform Noncommercial License: See https://polyformproject.org/licenses/noncommercial/1.0.0</dc:description>
</cp:coreProperties>
</file>

<file path=docProps/custom.xml><?xml version="1.0" encoding="utf-8"?>
<Properties xmlns:vt="http://schemas.openxmlformats.org/officeDocument/2006/docPropsVTypes" xmlns="http://schemas.openxmlformats.org/officeDocument/2006/custom-properties"/>
</file>