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definedNames>
    <definedName name="_Bo" comment="FVF, bbl/STB">Blueprint!$B$5</definedName>
    <definedName name="_C" comment="Forward model wellbore storage, bbl/psi">Blueprint!$B$18</definedName>
    <definedName name="_ct" comment="Total compressibility, 1/psi">Blueprint!$B$8</definedName>
    <definedName name="_h" comment="Net pay, ft">Blueprint!$B$10</definedName>
    <definedName name="_k" comment="Forward model permeability, mD">Blueprint!$B$15</definedName>
    <definedName name="_L" comment="Bourdet smoothing factor">Blueprint!$B$12</definedName>
    <definedName name="_mu" comment="Viscosity, cP">Blueprint!$B$6</definedName>
    <definedName name="_phi" comment="Porosity, fraction">Blueprint!$B$7</definedName>
    <definedName name="_Pi" comment="Forward model initial pressure, psia">Blueprint!$B$17</definedName>
    <definedName name="_PO.PTA.EndWBS" comment="End of wellbore storage time, h">_xlfn.LAMBDA(_xlpm.C,_xlpm.mu,_xlpm.k,_xlpm.h,_xlpm.S, (200000+12000*_xlpm.S)*_xlpm.C*_xlpm.mu/(_xlpm.k*_xlpm.h))</definedName>
    <definedName name="_PO.PTA.HornerTime" comment="Horner time ratio (tp+dt)/dt">_xlfn.LAMBDA(_xlpm.tp,_xlpm.dt, (_xlpm.tp+_xlpm.dt)/_xlpm.dt)</definedName>
    <definedName name="_PO.PTA.PermFromSlope" comment="Permeability from semilog slope, mD">_xlfn.LAMBDA(_xlpm.q,_xlpm.Bo,_xlpm.mu,_xlpm.m,_xlpm.h, 162.6*_xlpm.q*_xlpm.Bo*_xlpm.mu/(ABS(_xlpm.m)*_xlpm.h))</definedName>
    <definedName name="_PO.PTA.Rinv" comment="Radius of investigation, ft">_xlfn.LAMBDA(_xlpm.k,_xlpm.t,_xlpm.phi,_xlpm.mu,_xlpm.ct, SQRT(_xlpm.k*_xlpm.t/(948*_xlpm.phi*_xlpm.mu*_xlpm.ct)))</definedName>
    <definedName name="_PO.PTA.SkinFromP1hr" comment="Skin factor from P1hr and slope">_xlfn.LAMBDA(_xlpm.P1hr,_xlpm.Pwf,_xlpm.m,_xlpm.k,_xlpm.phi,_xlpm.mu,_xlpm.ct,_xlpm.rw, 1.151*((_xlpm.P1hr-_xlpm.Pwf)/ABS(_xlpm.m)-LOG10(_xlpm.k/(_xlpm.phi*_xlpm.mu*_xlpm.ct*_xlpm.rw^2))+3.23))</definedName>
    <definedName name="_Pwf" comment="Last flowing pressure, psia">Blueprint!$B$11</definedName>
    <definedName name="_q" comment="Flow rate, STB/D">Blueprint!$B$4</definedName>
    <definedName name="_rw" comment="Wellbore radius, ft">Blueprint!$B$9</definedName>
    <definedName name="_S" comment="Forward model skin">Blueprint!$B$16</definedName>
    <definedName name="_tp" comment="Production time, h">Blueprint!$B$3</definedName>
  </definedNames>
  <calcPr fullCalcOnLoad="1" fullPrecision="1"/>
</workbook>
</file>

<file path=xl/sharedStrings.xml><?xml version="1.0" encoding="utf-8"?>
<sst xmlns="http://schemas.openxmlformats.org/spreadsheetml/2006/main" count="70" uniqueCount="70">
  <si>
    <t>Id</t>
  </si>
  <si>
    <t>po.pta.horner.pstar</t>
  </si>
  <si>
    <t>Name</t>
  </si>
  <si>
    <t>Horner Plot Analysis — P* Calculation</t>
  </si>
  <si>
    <t>Description</t>
  </si>
  <si>
    <r>
      <rPr>
        <rFont val="Aptos Narrow"/>
        <sz val="11"/>
      </rPr>
      <t>Pressure buildup interpretation using Horner semilog analysis with Bourdet derivative for IARF identification. Includes forward model for synthetic data generation and round-trip validation.</t>
    </r>
    <r>
      <rPr>
        <rFont val="Aptos Narrow"/>
        <sz val="11"/>
      </rPr>
      <t xml:space="preserve">_x000A_</t>
    </r>
    <r>
      <rPr>
        <rFont val="Aptos Narrow"/>
        <b/>
        <sz val="11"/>
      </rPr>
      <t>Bourdet derivative requires ascending x-values.</t>
    </r>
    <r>
      <rPr>
        <rFont val="Aptos Narrow"/>
        <sz val="11"/>
      </rPr>
      <t xml:space="preserve"> The log₁₀(Horner Time) axis is naturally descending as Δt increases — this is the standard Horner convention. SORT/SORTBY are used inline in every Bourdet cell to reverse the array to ascending order before passing to PO.DCA.Diag.Bourdet. A proposed enhancement to auto-detect descending x would eliminate this boilerplate (see POMCP-ENHANCEMENT-bourdet-descending-x.md).</t>
    </r>
    <r>
      <rPr>
        <rFont val="Aptos Narrow"/>
        <sz val="11"/>
      </rPr>
      <t xml:space="preserve">_x000A_</t>
    </r>
    <r>
      <rPr>
        <rFont val="Aptos Narrow"/>
        <b/>
        <sz val="11"/>
      </rPr>
      <t>IARF flag column (F) uses 1/0 numeric values, not TRUE/FALSE.</t>
    </r>
    <r>
      <rPr>
        <rFont val="Aptos Narrow"/>
        <sz val="11"/>
      </rPr>
      <t xml:space="preserve"> Boolean literals can be interpreted as text strings during blueprint insertion, causing AVERAGEIF to return #DIV/0! in Excel. Numeric 1/0 flags work reliably in both the calc engine and Excel.</t>
    </r>
    <r>
      <rPr>
        <rFont val="Aptos Narrow"/>
        <sz val="11"/>
      </rPr>
      <t xml:space="preserve">_x000A_</t>
    </r>
    <r>
      <rPr>
        <rFont val="Aptos Narrow"/>
        <b/>
        <sz val="11"/>
      </rPr>
      <t>For the default synthetic case</t>
    </r>
    <r>
      <rPr>
        <rFont val="Aptos Narrow"/>
        <sz val="11"/>
      </rPr>
      <t xml:space="preserve"> (k=50 mD, S=5, C=0.001 bbl/psi), IARF begins at approximately Δt ≥ 4h. The </t>
    </r>
    <r>
      <rPr>
        <rFont val="Aptos Narrow"/>
        <sz val="11"/>
      </rPr>
      <t>_PO.PTA.EndWBS</t>
    </r>
    <r>
      <rPr>
        <rFont val="Aptos Narrow"/>
        <sz val="11"/>
      </rPr>
      <t xml:space="preserve"> LAMBDA estimates the end of pure wellbore storage (unit-slope period); IARF starts roughly 1.5 log cycles after that. For real data with noise, the stabilization band may be less obvious — adjust Bourdet L (</t>
    </r>
    <r>
      <rPr>
        <rFont val="Aptos Narrow"/>
        <sz val="11"/>
      </rPr>
      <t>_</t>
    </r>
    <r>
      <rPr>
        <rFont val="Aptos Narrow"/>
        <sz val="11"/>
      </rPr>
      <t>L) between 0.1 and 0.5 to control smoothing.</t>
    </r>
    <r>
      <rPr>
        <rFont val="Aptos Narrow"/>
        <sz val="11"/>
      </rPr>
      <t xml:space="preserve">_x000A_</t>
    </r>
    <r>
      <rPr>
        <rFont val="Aptos Narrow"/>
        <b/>
        <sz val="11"/>
      </rPr>
      <t>Constant rate assumption.</t>
    </r>
    <r>
      <rPr>
        <rFont val="Aptos Narrow"/>
        <sz val="11"/>
      </rPr>
      <t xml:space="preserve"> The Horner method assumes constant rate during the drawdown period. For variable-rate production history before shut-in, replace with Agarwal equivalent time analysis, or pass the full rate schedule to PO.PTA.Pw.VW which handles superposition internally via the prod_data array parameter.</t>
    </r>
    <r>
      <rPr>
        <rFont val="Aptos Narrow"/>
        <sz val="11"/>
      </rPr>
      <t xml:space="preserve">_x000A_</t>
    </r>
    <r>
      <rPr>
        <rFont val="Aptos Narrow"/>
        <b/>
        <sz val="11"/>
      </rPr>
      <t>For real data use.</t>
    </r>
    <r>
      <rPr>
        <rFont val="Aptos Narrow"/>
        <sz val="11"/>
      </rPr>
      <t xml:space="preserve"> Replace column C (Pws) formulas with measured gauge pressures. The forward model block (rows 14–22) can be cleared or ignored. All interpretation results derive from column C only.</t>
    </r>
    <r>
      <rPr>
        <rFont val="Aptos Narrow"/>
        <sz val="11"/>
      </rPr>
      <t xml:space="preserve">_x000A_</t>
    </r>
    <r>
      <rPr>
        <rFont val="Aptos Narrow"/>
        <b/>
        <sz val="11"/>
      </rPr>
      <t>LAMBDA functions</t>
    </r>
    <r>
      <rPr>
        <rFont val="Aptos Narrow"/>
        <sz val="11"/>
      </rPr>
      <t xml:space="preserve"> defined in this blueprint (</t>
    </r>
    <r>
      <rPr>
        <rFont val="Aptos Narrow"/>
        <sz val="11"/>
      </rPr>
      <t>_PO.PTA.*</t>
    </r>
    <r>
      <rPr>
        <rFont val="Aptos Narrow"/>
        <sz val="11"/>
      </rPr>
      <t xml:space="preserve">) represent common PTA calculations not yet available as native PO functions. Each LAMBDA is a candidate for a future </t>
    </r>
    <r>
      <rPr>
        <rFont val="Aptos Narrow"/>
        <sz val="11"/>
      </rPr>
      <t>PO.PTA.*</t>
    </r>
    <r>
      <rPr>
        <rFont val="Aptos Narrow"/>
        <sz val="11"/>
      </rPr>
      <t xml:space="preserve"> function — see the Lambdas section for formulas and references.</t>
    </r>
    <r>
      <rPr>
        <rFont val="Aptos Narrow"/>
        <sz val="11"/>
      </rPr>
      <t xml:space="preserve">_x000A_</t>
    </r>
    <r>
      <rPr>
        <rFont val="Aptos Narrow"/>
        <b/>
        <sz val="11"/>
      </rPr>
      <t>Reference:</t>
    </r>
    <r>
      <rPr>
        <rFont val="Aptos Narrow"/>
        <sz val="11"/>
      </rPr>
      <t xml:space="preserve"> Horner, D.R. (1951). "Pressure Build-up in Wells." Third World Petroleum Congress, The Hague.</t>
    </r>
  </si>
  <si>
    <t>Category</t>
  </si>
  <si>
    <t>Pressure Transient Analysis</t>
  </si>
  <si>
    <t>Type</t>
  </si>
  <si>
    <t>worksheet</t>
  </si>
  <si>
    <t>Tags</t>
  </si>
  <si>
    <t>Horner, buildup, pressure, pstar, permeability, skin, well-testing, Bourdet, iarf</t>
  </si>
  <si>
    <t>Workflow</t>
  </si>
  <si>
    <t xml:space="preserve">- **Interpretation Inputs (rows 3–12)**: Reservoir and fluid properties needed for any buildup analysis — tp, q, Bo, μ, φ, ct, rw, h, Pwf, and Bourdet smoothing parameter L. These are always required regardless of data source.
- **Forward Model (rows 15–22)**: Optional validation block. Enter known k, S, Pi, C to generate synthetic Pws via PO.PTA.Pw.VW with built-in superposition. The rate schedule (rows 21–22) defines constant-rate drawdown at q followed by shut-in at tp. Pwf_model (row 19) verifies consistency with the Pwf input.
- **Data Table (rows 24–36)**: Column A = shut-in time Δt. Column B = synthetic Pws from the forward model. Column C = measured Pws (defaults to =B for self-validation; replace with real gauge data). Columns D–E = Horner time coordinates. Column F = IARF flag (1 = include in straight line, 0 = exclude). Column G = Bourdet smoothed derivative on the log₁₀(HT) axis.
- **IARF Selection**: Examine column G for a stabilization plateau. Set column F = 1 where Bourdet values are approximately constant. Set F = 0 for early-time points affected by wellbore storage and transition, and late-time points showing boundary effects. The derivative plateau value equals the semilog slope m.
- **Slope, m (row 39)**: AVERAGEIF averages Bourdet derivative values where IARF = 1. This gives the semilog slope m in psi/cycle — the fundamental quantity for all interpretation results.
- **P* (row 40)**: Intercept of the IARF straight line at log₁₀(HT) = 0 (HT = 1, infinite shut-in). Computed from the average Pws and average log₁₀(HT) of IARF-flagged points and the slope m.
- **P₁ₕᵣ (row 41)**: Pressure on the IARF straight line at Δt = 1 hour, used in the skin equation.
- **Permeability (row 42)**: Computed via `_PO.PTA.PermFromSlope` LAMBDA — k = 162.6 × q × Bo × μ / (|m| × h).
- **Skin (row 43)**: Computed via `_PO.PTA.SkinFromP1hr` LAMBDA — S = 1.151 × [(P₁ₕᵣ − Pwf)/|m| − log₁₀(k/(φμctrw²)) + 3.23].
- **Radius of investigation (row 44)**: Computed via `_PO.PTA.Rinv` LAMBDA — rinv = √(k·t / (948·φ·μ·ct)).
- **End of WBS (row 46)**: Computed via `_PO.PTA.EndWBS` LAMBDA — tWBS = (200000 + 12000·S) × C × μ / (k·h). Requires wellbore storage coefficient C (from forward model or unit-slope estimate).
- **Validation (rows 49–51)**: Compares forward model input parameters against interpretation results. Error percentages quantify round-trip accuracy. Expected: k &lt; 1%, S &lt; 2%, P* &lt; 0.01% on clean synthetic data.</t>
  </si>
  <si>
    <t>Website</t>
  </si>
  <si>
    <t>petroleumoffice.com</t>
  </si>
  <si>
    <t>Academic Program</t>
  </si>
  <si>
    <t>petroleumoffice.com/academics</t>
  </si>
  <si>
    <t>Horner Plot Analysis</t>
  </si>
  <si>
    <t>Interpretation Inputs</t>
  </si>
  <si>
    <t>Production time, tp</t>
  </si>
  <si>
    <t>h</t>
  </si>
  <si>
    <t>Flow rate, q</t>
  </si>
  <si>
    <t>STB/D</t>
  </si>
  <si>
    <t>FVF, Bo</t>
  </si>
  <si>
    <t>bbl/STB</t>
  </si>
  <si>
    <t>Viscosity, μ</t>
  </si>
  <si>
    <t>cP</t>
  </si>
  <si>
    <t>Porosity, φ</t>
  </si>
  <si>
    <t>fraction</t>
  </si>
  <si>
    <t>Total compressibility, ct</t>
  </si>
  <si>
    <t>1/psi</t>
  </si>
  <si>
    <t>Wellbore radius, rw</t>
  </si>
  <si>
    <t>ft</t>
  </si>
  <si>
    <t>Net pay, h</t>
  </si>
  <si>
    <t>Pwf (last flowing)</t>
  </si>
  <si>
    <t>psia</t>
  </si>
  <si>
    <t>Bourdet L (smoothing)</t>
  </si>
  <si>
    <t>Forward Model</t>
  </si>
  <si>
    <t>Permeability, k</t>
  </si>
  <si>
    <t>mD</t>
  </si>
  <si>
    <t>Skin factor, S</t>
  </si>
  <si>
    <t>dimensionless</t>
  </si>
  <si>
    <t>Initial pressure, Pi</t>
  </si>
  <si>
    <t>Wellbore storage, C</t>
  </si>
  <si>
    <t>bbl/psi</t>
  </si>
  <si>
    <t>Pwf (model)</t>
  </si>
  <si>
    <t>Rate Schedule</t>
  </si>
  <si>
    <t>Δt (h)</t>
  </si>
  <si>
    <t>Pws model</t>
  </si>
  <si>
    <t>Pws</t>
  </si>
  <si>
    <t>Horner Time</t>
  </si>
  <si>
    <t>log₁₀(HT)</t>
  </si>
  <si>
    <t>IARF</t>
  </si>
  <si>
    <t>Bourdet dPws/dlog₁₀(HT)</t>
  </si>
  <si>
    <t>Interpretation Results</t>
  </si>
  <si>
    <t>IARF slope, m</t>
  </si>
  <si>
    <t>psi/cycle</t>
  </si>
  <si>
    <t>P* (extrapolated)</t>
  </si>
  <si>
    <t>P at Δt=1hr</t>
  </si>
  <si>
    <t>Radius of investigation</t>
  </si>
  <si>
    <t>Effective wellbore radius</t>
  </si>
  <si>
    <t>End of WBS (unit slope)</t>
  </si>
  <si>
    <t>Validation</t>
  </si>
  <si>
    <t>Input</t>
  </si>
  <si>
    <t>Recovered</t>
  </si>
  <si>
    <t>Error %</t>
  </si>
  <si>
    <t>k (mD)</t>
  </si>
  <si>
    <t>S (dimensionless)</t>
  </si>
  <si>
    <t>P* (psia)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</si>
</sst>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pta.horner.pstar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10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 t="s">
        <v>12</v>
      </c>
      <c r="B7" s="2" t="s">
        <v>13</v>
      </c>
    </row>
    <row r="8">
      <c r="A8" s="1"/>
    </row>
    <row r="9">
      <c r="A9" s="1" t="s">
        <v>14</v>
      </c>
      <c r="B9" s="3" t="s">
        <v>15</v>
      </c>
    </row>
    <row r="10">
      <c r="A10" s="1" t="s">
        <v>16</v>
      </c>
      <c r="B10" s="3" t="s">
        <v>17</v>
      </c>
    </row>
  </sheetData>
  <hyperlinks>
    <hyperlink ref="B1" r:id="rId1"/>
    <hyperlink ref="B9" r:id="rId2"/>
    <hyperlink ref="B10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IU65000"/>
  <sheetViews>
    <sheetView workbookViewId="0"/>
  </sheetViews>
  <sheetFormatPr defaultRowHeight="15"/>
  <sheetData>
    <row r="1">
      <c r="A1" s="0" t="s">
        <v>18</v>
      </c>
    </row>
    <row r="2">
      <c r="A2" s="0" t="s">
        <v>19</v>
      </c>
    </row>
    <row r="3">
      <c r="A3" s="0" t="s">
        <v>20</v>
      </c>
      <c r="B3" s="0">
        <v>48</v>
      </c>
      <c r="C3" s="0" t="s">
        <v>21</v>
      </c>
    </row>
    <row r="4">
      <c r="A4" s="0" t="s">
        <v>22</v>
      </c>
      <c r="B4" s="0">
        <v>250</v>
      </c>
      <c r="C4" s="0" t="s">
        <v>23</v>
      </c>
    </row>
    <row r="5">
      <c r="A5" s="0" t="s">
        <v>24</v>
      </c>
      <c r="B5" s="0">
        <v>1.25</v>
      </c>
      <c r="C5" s="0" t="s">
        <v>25</v>
      </c>
    </row>
    <row r="6">
      <c r="A6" s="0" t="s">
        <v>26</v>
      </c>
      <c r="B6" s="0">
        <v>1</v>
      </c>
      <c r="C6" s="0" t="s">
        <v>27</v>
      </c>
    </row>
    <row r="7">
      <c r="A7" s="0" t="s">
        <v>28</v>
      </c>
      <c r="B7" s="0">
        <v>0.2</v>
      </c>
      <c r="C7" s="0" t="s">
        <v>29</v>
      </c>
    </row>
    <row r="8">
      <c r="A8" s="0" t="s">
        <v>30</v>
      </c>
      <c r="B8" s="0">
        <v>1.5E-05</v>
      </c>
      <c r="C8" s="0" t="s">
        <v>31</v>
      </c>
    </row>
    <row r="9">
      <c r="A9" s="0" t="s">
        <v>32</v>
      </c>
      <c r="B9" s="0">
        <v>0.354</v>
      </c>
      <c r="C9" s="0" t="s">
        <v>33</v>
      </c>
    </row>
    <row r="10">
      <c r="A10" s="0" t="s">
        <v>34</v>
      </c>
      <c r="B10" s="0">
        <v>30</v>
      </c>
      <c r="C10" s="0" t="s">
        <v>33</v>
      </c>
    </row>
    <row r="11">
      <c r="A11" s="0" t="s">
        <v>35</v>
      </c>
      <c r="B11" s="0">
        <v>4630.17</v>
      </c>
      <c r="C11" s="0" t="s">
        <v>36</v>
      </c>
    </row>
    <row r="12">
      <c r="A12" s="0" t="s">
        <v>37</v>
      </c>
      <c r="B12" s="0">
        <v>0.2</v>
      </c>
    </row>
    <row r="14">
      <c r="A14" s="0" t="s">
        <v>38</v>
      </c>
    </row>
    <row r="15">
      <c r="A15" s="0" t="s">
        <v>39</v>
      </c>
      <c r="B15" s="0">
        <v>50</v>
      </c>
      <c r="C15" s="0" t="s">
        <v>40</v>
      </c>
    </row>
    <row r="16">
      <c r="A16" s="0" t="s">
        <v>41</v>
      </c>
      <c r="B16" s="0">
        <v>5</v>
      </c>
      <c r="C16" s="0" t="s">
        <v>42</v>
      </c>
    </row>
    <row r="17">
      <c r="A17" s="0" t="s">
        <v>43</v>
      </c>
      <c r="B17" s="0">
        <v>5000</v>
      </c>
      <c r="C17" s="0" t="s">
        <v>36</v>
      </c>
    </row>
    <row r="18">
      <c r="A18" s="0" t="s">
        <v>44</v>
      </c>
      <c r="B18" s="0">
        <v>0.001</v>
      </c>
      <c r="C18" s="0" t="s">
        <v>45</v>
      </c>
    </row>
    <row r="19">
      <c r="A19" s="0" t="s">
        <v>46</v>
      </c>
      <c r="B19" s="0">
        <f>_Pi-PO.PTA.Pw.VW(_tp,_q,_Bo,_mu,_C,_rw,_S,_ct,_phi,_h,_k)</f>
        <v>4630.170140588974</v>
      </c>
      <c r="C19" s="0" t="s">
        <v>36</v>
      </c>
    </row>
    <row r="20">
      <c r="A20" s="0" t="s">
        <v>47</v>
      </c>
    </row>
    <row r="21">
      <c r="A21" s="0">
        <v>0</v>
      </c>
      <c r="B21" s="0">
        <f>_q</f>
        <v>250</v>
      </c>
    </row>
    <row r="22">
      <c r="A22" s="0">
        <f>_tp</f>
        <v>48</v>
      </c>
      <c r="B22" s="0">
        <v>0</v>
      </c>
    </row>
    <row r="24">
      <c r="A24" s="0" t="s">
        <v>48</v>
      </c>
      <c r="B24" s="0" t="s">
        <v>49</v>
      </c>
      <c r="C24" s="0" t="s">
        <v>50</v>
      </c>
      <c r="D24" s="0" t="s">
        <v>51</v>
      </c>
      <c r="E24" s="0" t="s">
        <v>52</v>
      </c>
      <c r="F24" s="0" t="s">
        <v>53</v>
      </c>
      <c r="G24" s="0" t="s">
        <v>54</v>
      </c>
    </row>
    <row r="25">
      <c r="A25" s="0">
        <v>0.1</v>
      </c>
      <c r="B25" s="0">
        <f>_Pi-PO.PTA.Pw.VW(_tp+A25,$A$21:$B$22,_Bo,_mu,_C,_rw,_S,_ct,_phi,_h,_k)</f>
        <v>4898.712398156371</v>
      </c>
      <c r="C25" s="0">
        <f>B25</f>
        <v>4898.712398156371</v>
      </c>
      <c r="D25" s="0">
        <f>_PO.PTA.HornerTime(_tp,A25)</f>
        <v>481</v>
      </c>
      <c r="E25" s="0">
        <f>LOG10(D25)</f>
        <v>2.682145076373832</v>
      </c>
      <c r="F25" s="0">
        <v>0</v>
      </c>
      <c r="G25" s="0">
        <f>PO.DCA.Diag.Bourdet(_xlfn._xlws.SORT($E$25:$E$36,1,1),_xlfn.SORTBY($C$25:$C$36,$E$25:$E$36,1),E25,_L)</f>
        <v>-46.825596701811904</v>
      </c>
    </row>
    <row r="26">
      <c r="A26" s="0">
        <v>0.5</v>
      </c>
      <c r="B26" s="0">
        <f>_Pi-PO.PTA.Pw.VW(_tp+A26,$A$21:$B$22,_Bo,_mu,_C,_rw,_S,_ct,_phi,_h,_k)</f>
        <v>4931.273669831092</v>
      </c>
      <c r="C26" s="0">
        <f>B26</f>
        <v>4931.273669831092</v>
      </c>
      <c r="D26" s="0">
        <f>_PO.PTA.HornerTime(_tp,A26)</f>
        <v>97</v>
      </c>
      <c r="E26" s="0">
        <f>LOG10(D26)</f>
        <v>1.9867717342662448</v>
      </c>
      <c r="F26" s="0">
        <v>0</v>
      </c>
      <c r="G26" s="0">
        <f>PO.DCA.Diag.Bourdet(_xlfn._xlws.SORT($E$25:$E$36,1,1),_xlfn.SORTBY($C$25:$C$36,$E$25:$E$36,1),E26,_L)</f>
        <v>-39.46345167730889</v>
      </c>
    </row>
    <row r="27">
      <c r="A27" s="0">
        <v>1</v>
      </c>
      <c r="B27" s="0">
        <f>_Pi-PO.PTA.Pw.VW(_tp+A27,$A$21:$B$22,_Bo,_mu,_C,_rw,_S,_ct,_phi,_h,_k)</f>
        <v>4942.046338045095</v>
      </c>
      <c r="C27" s="0">
        <f>B27</f>
        <v>4942.046338045095</v>
      </c>
      <c r="D27" s="0">
        <f>_PO.PTA.HornerTime(_tp,A27)</f>
        <v>49</v>
      </c>
      <c r="E27" s="0">
        <f>LOG10(D27)</f>
        <v>1.6901960800285136</v>
      </c>
      <c r="F27" s="0">
        <v>0</v>
      </c>
      <c r="G27" s="0">
        <f>PO.DCA.Diag.Bourdet(_xlfn._xlws.SORT($E$25:$E$36,1,1),_xlfn.SORTBY($C$25:$C$36,$E$25:$E$36,1),E27,_L)</f>
        <v>-35.70355116506239</v>
      </c>
    </row>
    <row r="28">
      <c r="A28" s="0">
        <v>2</v>
      </c>
      <c r="B28" s="0">
        <f>_Pi-PO.PTA.Pw.VW(_tp+A28,$A$21:$B$22,_Bo,_mu,_C,_rw,_S,_ct,_phi,_h,_k)</f>
        <v>4952.302370381151</v>
      </c>
      <c r="C28" s="0">
        <f>B28</f>
        <v>4952.302370381151</v>
      </c>
      <c r="D28" s="0">
        <f>_PO.PTA.HornerTime(_tp,A28)</f>
        <v>25</v>
      </c>
      <c r="E28" s="0">
        <f>LOG10(D28)</f>
        <v>1.3979400086720377</v>
      </c>
      <c r="F28" s="0">
        <v>0</v>
      </c>
      <c r="G28" s="0">
        <f>PO.DCA.Diag.Bourdet(_xlfn._xlws.SORT($E$25:$E$36,1,1),_xlfn.SORTBY($C$25:$C$36,$E$25:$E$36,1),E28,_L)</f>
        <v>-34.79294041855661</v>
      </c>
    </row>
    <row r="29">
      <c r="A29" s="0">
        <v>4</v>
      </c>
      <c r="B29" s="0">
        <f>_Pi-PO.PTA.Pw.VW(_tp+A29,$A$21:$B$22,_Bo,_mu,_C,_rw,_S,_ct,_phi,_h,_k)</f>
        <v>4962.100745332332</v>
      </c>
      <c r="C29" s="0">
        <f>B29</f>
        <v>4962.100745332332</v>
      </c>
      <c r="D29" s="0">
        <f>_PO.PTA.HornerTime(_tp,A29)</f>
        <v>13</v>
      </c>
      <c r="E29" s="0">
        <f>LOG10(D29)</f>
        <v>1.1139433523068367</v>
      </c>
      <c r="F29" s="0">
        <v>1</v>
      </c>
      <c r="G29" s="0">
        <f>PO.DCA.Diag.Bourdet(_xlfn._xlws.SORT($E$25:$E$36,1,1),_xlfn.SORTBY($C$25:$C$36,$E$25:$E$36,1),E29,_L)</f>
        <v>-34.34969637149532</v>
      </c>
    </row>
    <row r="30">
      <c r="A30" s="0">
        <v>8</v>
      </c>
      <c r="B30" s="0">
        <f>_Pi-PO.PTA.Pw.VW(_tp+A30,$A$21:$B$22,_Bo,_mu,_C,_rw,_S,_ct,_phi,_h,_k)</f>
        <v>4971.296808175495</v>
      </c>
      <c r="C30" s="0">
        <f>B30</f>
        <v>4971.296808175495</v>
      </c>
      <c r="D30" s="0">
        <f>_PO.PTA.HornerTime(_tp,A30)</f>
        <v>7</v>
      </c>
      <c r="E30" s="0">
        <f>LOG10(D30)</f>
        <v>0.8450980400142568</v>
      </c>
      <c r="F30" s="0">
        <v>1</v>
      </c>
      <c r="G30" s="0">
        <f>PO.DCA.Diag.Bourdet(_xlfn._xlws.SORT($E$25:$E$36,1,1),_xlfn.SORTBY($C$25:$C$36,$E$25:$E$36,1),E30,_L)</f>
        <v>-34.126056415271165</v>
      </c>
    </row>
    <row r="31">
      <c r="A31" s="0">
        <v>12</v>
      </c>
      <c r="B31" s="0">
        <f>_Pi-PO.PTA.Pw.VW(_tp+A31,$A$21:$B$22,_Bo,_mu,_C,_rw,_S,_ct,_phi,_h,_k)</f>
        <v>4976.276121082454</v>
      </c>
      <c r="C31" s="0">
        <f>B31</f>
        <v>4976.276121082454</v>
      </c>
      <c r="D31" s="0">
        <f>_PO.PTA.HornerTime(_tp,A31)</f>
        <v>5</v>
      </c>
      <c r="E31" s="0">
        <f>LOG10(D31)</f>
        <v>0.6989700043360189</v>
      </c>
      <c r="F31" s="0">
        <v>1</v>
      </c>
      <c r="G31" s="0">
        <f>PO.DCA.Diag.Bourdet(_xlfn._xlws.SORT($E$25:$E$36,1,1),_xlfn.SORTBY($C$25:$C$36,$E$25:$E$36,1),E31,_L)</f>
        <v>-34.05635436761134</v>
      </c>
    </row>
    <row r="32">
      <c r="A32" s="0">
        <v>16</v>
      </c>
      <c r="B32" s="0">
        <f>_Pi-PO.PTA.Pw.VW(_tp+A32,$A$21:$B$22,_Bo,_mu,_C,_rw,_S,_ct,_phi,_h,_k)</f>
        <v>4979.573223042257</v>
      </c>
      <c r="C32" s="0">
        <f>B32</f>
        <v>4979.573223042257</v>
      </c>
      <c r="D32" s="0">
        <f>_PO.PTA.HornerTime(_tp,A32)</f>
        <v>4</v>
      </c>
      <c r="E32" s="0">
        <f>LOG10(D32)</f>
        <v>0.6020599913279624</v>
      </c>
      <c r="F32" s="0">
        <v>1</v>
      </c>
      <c r="G32" s="0">
        <f>PO.DCA.Diag.Bourdet(_xlfn._xlws.SORT($E$25:$E$36,1,1),_xlfn.SORTBY($C$25:$C$36,$E$25:$E$36,1),E32,_L)</f>
        <v>-34.010958699843506</v>
      </c>
    </row>
    <row r="33">
      <c r="A33" s="0">
        <v>20</v>
      </c>
      <c r="B33" s="0">
        <f>_Pi-PO.PTA.Pw.VW(_tp+A33,$A$21:$B$22,_Bo,_mu,_C,_rw,_S,_ct,_phi,_h,_k)</f>
        <v>4981.972478986698</v>
      </c>
      <c r="C33" s="0">
        <f>B33</f>
        <v>4981.972478986698</v>
      </c>
      <c r="D33" s="0">
        <f>_PO.PTA.HornerTime(_tp,A33)</f>
        <v>3.4</v>
      </c>
      <c r="E33" s="0">
        <f>LOG10(D33)</f>
        <v>0.5314789170422551</v>
      </c>
      <c r="F33" s="0">
        <v>1</v>
      </c>
      <c r="G33" s="0">
        <f>PO.DCA.Diag.Bourdet(_xlfn._xlws.SORT($E$25:$E$36,1,1),_xlfn.SORTBY($C$25:$C$36,$E$25:$E$36,1),E33,_L)</f>
        <v>-33.9889607919242</v>
      </c>
    </row>
    <row r="34">
      <c r="A34" s="0">
        <v>24</v>
      </c>
      <c r="B34" s="0">
        <f>_Pi-PO.PTA.Pw.VW(_tp+A34,$A$21:$B$22,_Bo,_mu,_C,_rw,_S,_ct,_phi,_h,_k)</f>
        <v>4983.819220616104</v>
      </c>
      <c r="C34" s="0">
        <f>B34</f>
        <v>4983.819220616104</v>
      </c>
      <c r="D34" s="0">
        <f>_PO.PTA.HornerTime(_tp,A34)</f>
        <v>3</v>
      </c>
      <c r="E34" s="0">
        <f>LOG10(D34)</f>
        <v>0.47712125471966244</v>
      </c>
      <c r="F34" s="0">
        <v>1</v>
      </c>
      <c r="G34" s="0">
        <f>PO.DCA.Diag.Bourdet(_xlfn._xlws.SORT($E$25:$E$36,1,1),_xlfn.SORTBY($C$25:$C$36,$E$25:$E$36,1),E34,_L)</f>
        <v>-33.968324460972845</v>
      </c>
    </row>
    <row r="35">
      <c r="A35" s="0">
        <v>36</v>
      </c>
      <c r="B35" s="0">
        <f>_Pi-PO.PTA.Pw.VW(_tp+A35,$A$21:$B$22,_Bo,_mu,_C,_rw,_S,_ct,_phi,_h,_k)</f>
        <v>4987.524915913801</v>
      </c>
      <c r="C35" s="0">
        <f>B35</f>
        <v>4987.524915913801</v>
      </c>
      <c r="D35" s="0">
        <f>_PO.PTA.HornerTime(_tp,A35)</f>
        <v>2.3333333333333335</v>
      </c>
      <c r="E35" s="0">
        <f>LOG10(D35)</f>
        <v>0.36797678529459443</v>
      </c>
      <c r="F35" s="0">
        <v>1</v>
      </c>
      <c r="G35" s="0">
        <f>PO.DCA.Diag.Bourdet(_xlfn._xlws.SORT($E$25:$E$36,1,1),_xlfn.SORTBY($C$25:$C$36,$E$25:$E$36,1),E35,_L)</f>
        <v>-33.939881493991955</v>
      </c>
    </row>
    <row r="36">
      <c r="A36" s="0">
        <v>48</v>
      </c>
      <c r="B36" s="0">
        <f>_Pi-PO.PTA.Pw.VW(_tp+A36,$A$21:$B$22,_Bo,_mu,_C,_rw,_S,_ct,_phi,_h,_k)</f>
        <v>4989.796514651286</v>
      </c>
      <c r="C36" s="0">
        <f>B36</f>
        <v>4989.796514651286</v>
      </c>
      <c r="D36" s="0">
        <f>_PO.PTA.HornerTime(_tp,A36)</f>
        <v>2</v>
      </c>
      <c r="E36" s="0">
        <f>LOG10(D36)</f>
        <v>0.3010299956639812</v>
      </c>
      <c r="F36" s="0">
        <v>1</v>
      </c>
      <c r="G36" s="0">
        <f>PO.DCA.Diag.Bourdet(_xlfn._xlws.SORT($E$25:$E$36,1,1),_xlfn.SORTBY($C$25:$C$36,$E$25:$E$36,1),E36,_L)</f>
        <v>-33.95127917194914</v>
      </c>
    </row>
    <row r="38">
      <c r="A38" s="0" t="s">
        <v>55</v>
      </c>
    </row>
    <row r="39">
      <c r="A39" s="0" t="s">
        <v>56</v>
      </c>
      <c r="B39" s="0">
        <f>AVERAGEIF($F$25:$F$36,1,$G$25:$G$36)</f>
        <v>-34.04893897163243</v>
      </c>
      <c r="C39" s="0" t="s">
        <v>57</v>
      </c>
    </row>
    <row r="40">
      <c r="A40" s="0" t="s">
        <v>58</v>
      </c>
      <c r="B40" s="0">
        <f>AVERAGEIF($F$25:$F$36,1,$C$25:$C$36)-B39*AVERAGEIF($F$25:$F$36,1,$E$25:$E$36)</f>
        <v>5000.060342035583</v>
      </c>
      <c r="C40" s="0" t="s">
        <v>36</v>
      </c>
    </row>
    <row r="41">
      <c r="A41" s="0" t="s">
        <v>59</v>
      </c>
      <c r="B41" s="0">
        <f>B40+B39*LOG10((_tp+1)/1)</f>
        <v>4942.510958856599</v>
      </c>
      <c r="C41" s="0" t="s">
        <v>36</v>
      </c>
    </row>
    <row r="42">
      <c r="A42" s="0" t="s">
        <v>39</v>
      </c>
      <c r="B42" s="0">
        <f>_PO.PTA.PermFromSlope(_q,_Bo,_mu,B39,_h)</f>
        <v>49.7445750486126</v>
      </c>
      <c r="C42" s="0" t="s">
        <v>40</v>
      </c>
    </row>
    <row r="43">
      <c r="A43" s="0" t="s">
        <v>41</v>
      </c>
      <c r="B43" s="0">
        <f>_PO.PTA.SkinFromP1hr(B41,_Pwf,B39,B42,_phi,_mu,_ct,_rw)</f>
        <v>4.928210195136413</v>
      </c>
      <c r="C43" s="0" t="s">
        <v>42</v>
      </c>
    </row>
    <row r="44">
      <c r="A44" s="0" t="s">
        <v>60</v>
      </c>
      <c r="B44" s="0">
        <f>_PO.PTA.Rinv(B42,A36,_phi,_mu,_ct)</f>
        <v>916.281008695703</v>
      </c>
      <c r="C44" s="0" t="s">
        <v>33</v>
      </c>
    </row>
    <row r="45">
      <c r="A45" s="0" t="s">
        <v>61</v>
      </c>
      <c r="B45" s="0">
        <f>PO.IPR.Rwa(_rw,B43)</f>
        <v>0.002562764908369911</v>
      </c>
      <c r="C45" s="0" t="s">
        <v>33</v>
      </c>
    </row>
    <row r="46">
      <c r="A46" s="0" t="s">
        <v>62</v>
      </c>
      <c r="B46" s="0">
        <f>_PO.PTA.EndWBS(_C,_mu,B42,_h,B43)</f>
        <v>0.17364608575467463</v>
      </c>
      <c r="C46" s="0" t="s">
        <v>21</v>
      </c>
    </row>
    <row r="48">
      <c r="A48" s="0" t="s">
        <v>63</v>
      </c>
      <c r="B48" s="0" t="s">
        <v>64</v>
      </c>
      <c r="C48" s="0" t="s">
        <v>65</v>
      </c>
      <c r="D48" s="0" t="s">
        <v>66</v>
      </c>
    </row>
    <row r="49">
      <c r="A49" s="0" t="s">
        <v>67</v>
      </c>
      <c r="B49" s="0">
        <f>_k</f>
        <v>50</v>
      </c>
      <c r="C49" s="0">
        <f>B42</f>
        <v>49.7445750486126</v>
      </c>
      <c r="D49" s="0">
        <f>(C49-B49)/B49*100</f>
        <v>-0.5108499027747939</v>
      </c>
    </row>
    <row r="50">
      <c r="A50" s="0" t="s">
        <v>68</v>
      </c>
      <c r="B50" s="0">
        <f>_S</f>
        <v>5</v>
      </c>
      <c r="C50" s="0">
        <f>B43</f>
        <v>4.928210195136413</v>
      </c>
      <c r="D50" s="0">
        <f>(C50-B50)/B50*100</f>
        <v>-1.4357960972717443</v>
      </c>
    </row>
    <row r="51">
      <c r="A51" s="0" t="s">
        <v>69</v>
      </c>
      <c r="B51" s="0">
        <f>_Pi</f>
        <v>5000</v>
      </c>
      <c r="C51" s="0">
        <f>B40</f>
        <v>5000.060342035583</v>
      </c>
      <c r="D51" s="0">
        <f>(C51-B51)/B51*100</f>
        <v>0.001206840711656696</v>
      </c>
    </row>
    <row r="65000">
      <c r="IU65000"/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Horner Plot Analysis — P* Calculation</dc:title>
  <dc:subject>Pressure buildup interpretation using Horner semilog analysis with Bourdet derivative for IARF identification. Includes forward model for synthetic data generation and round-trip validation.</dc:subject>
  <cp:category>Pressure Transient Analysis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