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definedNames>
    <definedName name="_Bo" comment="FVF, bbl/STB">Blueprint!$B$4</definedName>
    <definedName name="_C" comment="Forward model wellbore storage, bbl/psi">Blueprint!$B$16</definedName>
    <definedName name="_ct" comment="Total compressibility, 1/psi">Blueprint!$B$7</definedName>
    <definedName name="_h" comment="Net pay, ft">Blueprint!$B$9</definedName>
    <definedName name="_k" comment="Forward model permeability, mD">Blueprint!$B$14</definedName>
    <definedName name="_L" comment="Bourdet smoothing factor">Blueprint!$B$11</definedName>
    <definedName name="_mu" comment="Viscosity, cP">Blueprint!$B$5</definedName>
    <definedName name="_phi" comment="Porosity, fraction">Blueprint!$B$6</definedName>
    <definedName name="_Pi" comment="Initial pressure, psia">Blueprint!$B$10</definedName>
    <definedName name="_PO.PTA.EndWBS" comment="End of wellbore storage time, h">_xlfn.LAMBDA(_xlpm.C,_xlpm.mu,_xlpm.k,_xlpm.h,_xlpm.S, (200000+12000*_xlpm.S)*_xlpm.C*_xlpm.mu/(_xlpm.k*_xlpm.h))</definedName>
    <definedName name="_PO.PTA.PermFromSlope" comment="Permeability from semilog slope, mD">_xlfn.LAMBDA(_xlpm.q,_xlpm.Bo,_xlpm.mu,_xlpm.m,_xlpm.h, 162.6*_xlpm.q*_xlpm.Bo*_xlpm.mu/(ABS(_xlpm.m)*_xlpm.h))</definedName>
    <definedName name="_PO.PTA.Rinv" comment="Radius of investigation, ft">_xlfn.LAMBDA(_xlpm.k,_xlpm.t,_xlpm.phi,_xlpm.mu,_xlpm.ct, SQRT(_xlpm.k*_xlpm.t/(948*_xlpm.phi*_xlpm.mu*_xlpm.ct)))</definedName>
    <definedName name="_PO.PTA.SkinFromDp1hr" comment="Skin from drawdown ΔP at 1hr">_xlfn.LAMBDA(_xlpm.dP1hr,_xlpm.m,_xlpm.k,_xlpm.phi,_xlpm.mu,_xlpm.ct,_xlpm.rw, 1.151*(_xlpm.dP1hr/ABS(_xlpm.m)-LOG10(_xlpm.k/(_xlpm.phi*_xlpm.mu*_xlpm.ct*_xlpm.rw^2))+3.23))</definedName>
    <definedName name="_q" comment="Flow rate, STB/D">Blueprint!$B$3</definedName>
    <definedName name="_rw" comment="Wellbore radius, ft">Blueprint!$B$8</definedName>
    <definedName name="_S" comment="Forward model skin">Blueprint!$B$15</definedName>
  </definedNames>
  <calcPr fullCalcOnLoad="1" fullPrecision="1"/>
</workbook>
</file>

<file path=xl/sharedStrings.xml><?xml version="1.0" encoding="utf-8"?>
<sst xmlns="http://schemas.openxmlformats.org/spreadsheetml/2006/main" count="64" uniqueCount="64">
  <si>
    <t>Id</t>
  </si>
  <si>
    <t>po.pta.drawdown.analysis</t>
  </si>
  <si>
    <t>Name</t>
  </si>
  <si>
    <t>Constant-Rate Drawdown Analysis</t>
  </si>
  <si>
    <t>Description</t>
  </si>
  <si>
    <r>
      <rPr>
        <rFont val="Aptos Narrow"/>
        <sz val="11"/>
      </rPr>
      <t>Constant-rate drawdown test interpretation using MDH (Miller-Dyes-Hutchinson) semilog analysis with Bourdet derivative for IARF identification. The most fundamental well test — a single rate from initial conditions. Includes forward model for synthetic data generation and round-trip validation.</t>
    </r>
    <r>
      <rPr>
        <rFont val="Aptos Narrow"/>
        <sz val="11"/>
      </rPr>
      <t xml:space="preserve">_x000A_</t>
    </r>
    <r>
      <rPr>
        <rFont val="Aptos Narrow"/>
        <b/>
        <sz val="11"/>
      </rPr>
      <t>No SORT required for Bourdet.</t>
    </r>
    <r>
      <rPr>
        <rFont val="Aptos Narrow"/>
        <sz val="11"/>
      </rPr>
      <t xml:space="preserve"> Unlike the Horner blueprint where log₁₀(HT) is naturally descending, the drawdown log₁₀(t) axis is ascending — matching the Bourdet function requirement directly.</t>
    </r>
    <r>
      <rPr>
        <rFont val="Aptos Narrow"/>
        <sz val="11"/>
      </rPr>
      <t xml:space="preserve">_x000A_</t>
    </r>
    <r>
      <rPr>
        <rFont val="Aptos Narrow"/>
        <b/>
        <sz val="11"/>
      </rPr>
      <t>IARF flag column (F) uses 1/0 numeric values, not TRUE/FALSE.</t>
    </r>
    <r>
      <rPr>
        <rFont val="Aptos Narrow"/>
        <sz val="11"/>
      </rPr>
      <t xml:space="preserve"> Avoids AVERAGEIF #DIV/0! from text-interpreted booleans.</t>
    </r>
    <r>
      <rPr>
        <rFont val="Aptos Narrow"/>
        <sz val="11"/>
      </rPr>
      <t xml:space="preserve">_x000A_</t>
    </r>
    <r>
      <rPr>
        <rFont val="Aptos Narrow"/>
        <b/>
        <sz val="11"/>
      </rPr>
      <t>For the default synthetic case</t>
    </r>
    <r>
      <rPr>
        <rFont val="Aptos Narrow"/>
        <sz val="11"/>
      </rPr>
      <t xml:space="preserve"> (k=50 mD, S=5, C=0.001 bbl/psi), the unit-slope WBS ends at ~0.17h and IARF begins at approximately t ≥ 4h. Adjust Bourdet L between 0.1 and 0.5 to control smoothing.</t>
    </r>
    <r>
      <rPr>
        <rFont val="Aptos Narrow"/>
        <sz val="11"/>
      </rPr>
      <t xml:space="preserve">_x000A_</t>
    </r>
    <r>
      <rPr>
        <rFont val="Aptos Narrow"/>
        <b/>
        <sz val="11"/>
      </rPr>
      <t>MDH vs Horner.</t>
    </r>
    <r>
      <rPr>
        <rFont val="Aptos Narrow"/>
        <sz val="11"/>
      </rPr>
      <t xml:space="preserve"> This blueprint analyzes drawdown (flowing) data. For buildup (shut-in) data, see </t>
    </r>
    <r>
      <rPr>
        <rFont val="Aptos Narrow"/>
        <sz val="11"/>
      </rPr>
      <t>po.pta.horner.pstar</t>
    </r>
    <r>
      <rPr>
        <rFont val="Aptos Narrow"/>
        <sz val="11"/>
      </rPr>
      <t>. Both methods yield the same k and S for the same reservoir — they just use different test configurations.</t>
    </r>
    <r>
      <rPr>
        <rFont val="Aptos Narrow"/>
        <sz val="11"/>
      </rPr>
      <t xml:space="preserve">_x000A_</t>
    </r>
    <r>
      <rPr>
        <rFont val="Aptos Narrow"/>
        <b/>
        <sz val="11"/>
      </rPr>
      <t>For real data use.</t>
    </r>
    <r>
      <rPr>
        <rFont val="Aptos Narrow"/>
        <sz val="11"/>
      </rPr>
      <t xml:space="preserve"> Replace column C (Pwf) with measured gauge pressures. Clear or ignore the forward model block.</t>
    </r>
    <r>
      <rPr>
        <rFont val="Aptos Narrow"/>
        <sz val="11"/>
      </rPr>
      <t xml:space="preserve">_x000A_</t>
    </r>
    <r>
      <rPr>
        <rFont val="Aptos Narrow"/>
        <b/>
        <sz val="11"/>
      </rPr>
      <t>LAMBDA functions</t>
    </r>
    <r>
      <rPr>
        <rFont val="Aptos Narrow"/>
        <sz val="11"/>
      </rPr>
      <t xml:space="preserve"> defined here (</t>
    </r>
    <r>
      <rPr>
        <rFont val="Aptos Narrow"/>
        <sz val="11"/>
      </rPr>
      <t>_PO.PTA.*</t>
    </r>
    <r>
      <rPr>
        <rFont val="Aptos Narrow"/>
        <sz val="11"/>
      </rPr>
      <t>) represent common PTA calculations not yet available as native PO functions.</t>
    </r>
    <r>
      <rPr>
        <rFont val="Aptos Narrow"/>
        <sz val="11"/>
      </rPr>
      <t xml:space="preserve">_x000A_</t>
    </r>
    <r>
      <rPr>
        <rFont val="Aptos Narrow"/>
        <b/>
        <sz val="11"/>
      </rPr>
      <t>Reference:</t>
    </r>
    <r>
      <rPr>
        <rFont val="Aptos Narrow"/>
        <sz val="11"/>
      </rPr>
      <t xml:space="preserve"> Miller, C.C., Dyes, A.B., and Hutchinson, C.A. (1950). "The Estimation of Permeability and Reservoir Pressure from Bottom-Hole Pressure Build-Up Characteristics." JPT.</t>
    </r>
  </si>
  <si>
    <t>Category</t>
  </si>
  <si>
    <t>Pressure Transient Analysis</t>
  </si>
  <si>
    <t>Type</t>
  </si>
  <si>
    <t>worksheet</t>
  </si>
  <si>
    <t>Tags</t>
  </si>
  <si>
    <t>drawdown, MDH, pressure, permeability, skin, well-testing, Bourdet, iarf, log-log</t>
  </si>
  <si>
    <t>Workflow</t>
  </si>
  <si>
    <t xml:space="preserve">- **Interpretation Inputs (rows 3–11)**: Reservoir and fluid properties — q, Bo, μ, φ, ct, rw, h, Pi, and Bourdet smoothing L. Initial pressure Pi is assumed known from pre-test surveys.
- **Forward Model (rows 14–16)**: Optional validation block. Enter known k, S, C to generate synthetic Pwf via PO.PTA.Pw.VW at constant rate q.
- **Data Table (rows 18–29)**: Column A = time t. Column B = Pwf from forward model. Column C = measured Pwf (defaults to =B for self-validation; replace with gauge data). Column D = pressure drop ΔP = Pi − Pwf. Column E = log₁₀(t). Column F = IARF flag (1/0). Column G = Bourdet derivative dΔP/dlog₁₀(t).
- **Flow Regime Identification**: On a log-log plot of ΔP and Bourdet derivative vs time: (1) unit-slope line during WBS — ΔP increases linearly with t; (2) transition hump; (3) flat derivative = IARF. Set F = 1 where derivative is approximately constant.
- **Slope, m (row 31)**: AVERAGEIF of Bourdet values in IARF. This is the semilog slope dΔP/dlog₁₀(t) in psi/cycle — positive for drawdown.
- **ΔP at t=1hr (row 32)**: Intercept of IARF line at log₁₀(t) = 0 (t = 1hr). Computed from mean ΔP and mean log₁₀(t) of IARF-flagged points.
- **Permeability (row 33)**: Computed via `_PO.PTA.PermFromSlope` — k = 162.6 × q × Bo × μ / (|m| × h).
- **Skin (row 34)**: Computed via `_PO.PTA.SkinFromDp1hr` — S = 1.151 × [ΔP₁ₕᵣ/|m| − log₁₀(k/(φμctrw²)) + 3.23].
- **End of WBS (row 37)**: Computed via `_PO.PTA.EndWBS`. Useful for planning test duration — data before tWBS is dominated by wellbore storage and cannot be interpreted.
- **Validation (rows 40–41)**: Compares forward model k, S against interpretation results. Expected: k &lt; 1%, S &lt; 2% on clean synthetic data.</t>
  </si>
  <si>
    <t>Website</t>
  </si>
  <si>
    <t>petroleumoffice.com</t>
  </si>
  <si>
    <t>Academic Program</t>
  </si>
  <si>
    <t>petroleumoffice.com/academics</t>
  </si>
  <si>
    <t>Interpretation Inputs</t>
  </si>
  <si>
    <t>Flow rate, q</t>
  </si>
  <si>
    <t>STB/D</t>
  </si>
  <si>
    <t>FVF, Bo</t>
  </si>
  <si>
    <t>bbl/STB</t>
  </si>
  <si>
    <t>Viscosity, μ</t>
  </si>
  <si>
    <t>cP</t>
  </si>
  <si>
    <t>Porosity, φ</t>
  </si>
  <si>
    <t>fraction</t>
  </si>
  <si>
    <t>Total compressibility, ct</t>
  </si>
  <si>
    <t>1/psi</t>
  </si>
  <si>
    <t>Wellbore radius, rw</t>
  </si>
  <si>
    <t>ft</t>
  </si>
  <si>
    <t>Net pay, h</t>
  </si>
  <si>
    <t>Initial pressure, Pi</t>
  </si>
  <si>
    <t>psia</t>
  </si>
  <si>
    <t>Bourdet L (smoothing)</t>
  </si>
  <si>
    <t>Forward Model (Validation)</t>
  </si>
  <si>
    <t>Permeability, k</t>
  </si>
  <si>
    <t>mD</t>
  </si>
  <si>
    <t>Skin factor, S</t>
  </si>
  <si>
    <t>dimensionless</t>
  </si>
  <si>
    <t>Wellbore storage, C</t>
  </si>
  <si>
    <t>bbl/psi</t>
  </si>
  <si>
    <t>t (h)</t>
  </si>
  <si>
    <t>Pwf model</t>
  </si>
  <si>
    <t>Pwf</t>
  </si>
  <si>
    <t>ΔP</t>
  </si>
  <si>
    <t>log₁₀(t)</t>
  </si>
  <si>
    <t>IARF</t>
  </si>
  <si>
    <t>Bourdet dΔP/dlog₁₀(t)</t>
  </si>
  <si>
    <t>Interpretation Results</t>
  </si>
  <si>
    <t>IARF slope, m</t>
  </si>
  <si>
    <t>psi/cycle</t>
  </si>
  <si>
    <t>ΔP at t=1hr</t>
  </si>
  <si>
    <t>psi</t>
  </si>
  <si>
    <t>Radius of investigation</t>
  </si>
  <si>
    <t>Effective wellbore radius</t>
  </si>
  <si>
    <t>End of WBS (unit slope)</t>
  </si>
  <si>
    <t>h</t>
  </si>
  <si>
    <t>Validation</t>
  </si>
  <si>
    <t>Input</t>
  </si>
  <si>
    <t>Recovered</t>
  </si>
  <si>
    <t>Error %</t>
  </si>
  <si>
    <t>k (mD)</t>
  </si>
  <si>
    <t>S (dimensionless)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</si>
</sst>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pta.drawdown.analysis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10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 t="s">
        <v>12</v>
      </c>
      <c r="B7" s="2" t="s">
        <v>13</v>
      </c>
    </row>
    <row r="8">
      <c r="A8" s="1"/>
    </row>
    <row r="9">
      <c r="A9" s="1" t="s">
        <v>14</v>
      </c>
      <c r="B9" s="3" t="s">
        <v>15</v>
      </c>
    </row>
    <row r="10">
      <c r="A10" s="1" t="s">
        <v>16</v>
      </c>
      <c r="B10" s="3" t="s">
        <v>17</v>
      </c>
    </row>
  </sheetData>
  <hyperlinks>
    <hyperlink ref="B1" r:id="rId1"/>
    <hyperlink ref="B9" r:id="rId2"/>
    <hyperlink ref="B10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IU65000"/>
  <sheetViews>
    <sheetView workbookViewId="0"/>
  </sheetViews>
  <sheetFormatPr defaultRowHeight="15"/>
  <sheetData>
    <row r="1">
      <c r="A1" s="0" t="s">
        <v>3</v>
      </c>
    </row>
    <row r="2">
      <c r="A2" s="0" t="s">
        <v>18</v>
      </c>
    </row>
    <row r="3">
      <c r="A3" s="0" t="s">
        <v>19</v>
      </c>
      <c r="B3" s="0">
        <v>250</v>
      </c>
      <c r="C3" s="0" t="s">
        <v>20</v>
      </c>
    </row>
    <row r="4">
      <c r="A4" s="0" t="s">
        <v>21</v>
      </c>
      <c r="B4" s="0">
        <v>1.25</v>
      </c>
      <c r="C4" s="0" t="s">
        <v>22</v>
      </c>
    </row>
    <row r="5">
      <c r="A5" s="0" t="s">
        <v>23</v>
      </c>
      <c r="B5" s="0">
        <v>1</v>
      </c>
      <c r="C5" s="0" t="s">
        <v>24</v>
      </c>
    </row>
    <row r="6">
      <c r="A6" s="0" t="s">
        <v>25</v>
      </c>
      <c r="B6" s="0">
        <v>0.2</v>
      </c>
      <c r="C6" s="0" t="s">
        <v>26</v>
      </c>
    </row>
    <row r="7">
      <c r="A7" s="0" t="s">
        <v>27</v>
      </c>
      <c r="B7" s="0">
        <v>1.5E-05</v>
      </c>
      <c r="C7" s="0" t="s">
        <v>28</v>
      </c>
    </row>
    <row r="8">
      <c r="A8" s="0" t="s">
        <v>29</v>
      </c>
      <c r="B8" s="0">
        <v>0.354</v>
      </c>
      <c r="C8" s="0" t="s">
        <v>30</v>
      </c>
    </row>
    <row r="9">
      <c r="A9" s="0" t="s">
        <v>31</v>
      </c>
      <c r="B9" s="0">
        <v>30</v>
      </c>
      <c r="C9" s="0" t="s">
        <v>30</v>
      </c>
    </row>
    <row r="10">
      <c r="A10" s="0" t="s">
        <v>32</v>
      </c>
      <c r="B10" s="0">
        <v>5000</v>
      </c>
      <c r="C10" s="0" t="s">
        <v>33</v>
      </c>
    </row>
    <row r="11">
      <c r="A11" s="0" t="s">
        <v>34</v>
      </c>
      <c r="B11" s="0">
        <v>0.2</v>
      </c>
    </row>
    <row r="13">
      <c r="A13" s="0" t="s">
        <v>35</v>
      </c>
    </row>
    <row r="14">
      <c r="A14" s="0" t="s">
        <v>36</v>
      </c>
      <c r="B14" s="0">
        <v>50</v>
      </c>
      <c r="C14" s="0" t="s">
        <v>37</v>
      </c>
    </row>
    <row r="15">
      <c r="A15" s="0" t="s">
        <v>38</v>
      </c>
      <c r="B15" s="0">
        <v>5</v>
      </c>
      <c r="C15" s="0" t="s">
        <v>39</v>
      </c>
    </row>
    <row r="16">
      <c r="A16" s="0" t="s">
        <v>40</v>
      </c>
      <c r="B16" s="0">
        <v>0.001</v>
      </c>
      <c r="C16" s="0" t="s">
        <v>41</v>
      </c>
    </row>
    <row r="18">
      <c r="A18" s="0" t="s">
        <v>42</v>
      </c>
      <c r="B18" s="0" t="s">
        <v>43</v>
      </c>
      <c r="C18" s="0" t="s">
        <v>44</v>
      </c>
      <c r="D18" s="0" t="s">
        <v>45</v>
      </c>
      <c r="E18" s="0" t="s">
        <v>46</v>
      </c>
      <c r="F18" s="0" t="s">
        <v>47</v>
      </c>
      <c r="G18" s="0" t="s">
        <v>48</v>
      </c>
    </row>
    <row r="19">
      <c r="A19" s="0">
        <v>0.01</v>
      </c>
      <c r="B19" s="0">
        <f>_Pi-PO.PTA.Pw.VW(A19,_q,_Bo,_mu,_C,_rw,_S,_ct,_phi,_h,_k)</f>
        <v>4900.997007101648</v>
      </c>
      <c r="C19" s="0">
        <f>B19</f>
        <v>4900.997007101648</v>
      </c>
      <c r="D19" s="0">
        <f>_Pi-C19</f>
        <v>99.0029928983522</v>
      </c>
      <c r="E19" s="0">
        <f>LOG10(A19)</f>
        <v>-2</v>
      </c>
      <c r="F19" s="0">
        <v>0</v>
      </c>
      <c r="G19" s="0">
        <f>PO.DCA.Diag.Bourdet($E$19:$E$30,$D$19:$D$30,E19,_L)</f>
        <v>195.25961668972505</v>
      </c>
    </row>
    <row r="20">
      <c r="A20" s="0">
        <v>0.05</v>
      </c>
      <c r="B20" s="0">
        <f>_Pi-PO.PTA.Pw.VW(A20,_q,_Bo,_mu,_C,_rw,_S,_ct,_phi,_h,_k)</f>
        <v>4764.516391977381</v>
      </c>
      <c r="C20" s="0">
        <f>B20</f>
        <v>4764.516391977381</v>
      </c>
      <c r="D20" s="0">
        <f>_Pi-C20</f>
        <v>235.48360802261868</v>
      </c>
      <c r="E20" s="0">
        <f>LOG10(A20)</f>
        <v>-1.3010299956639813</v>
      </c>
      <c r="F20" s="0">
        <v>0</v>
      </c>
      <c r="G20" s="0">
        <f>PO.DCA.Diag.Bourdet($E$19:$E$30,$D$19:$D$30,E20,_L)</f>
        <v>135.60997774556455</v>
      </c>
    </row>
    <row r="21">
      <c r="A21" s="0">
        <v>0.1</v>
      </c>
      <c r="B21" s="0">
        <f>_Pi-PO.PTA.Pw.VW(A21,_q,_Bo,_mu,_C,_rw,_S,_ct,_phi,_h,_k)</f>
        <v>4731.427091602714</v>
      </c>
      <c r="C21" s="0">
        <f>B21</f>
        <v>4731.427091602714</v>
      </c>
      <c r="D21" s="0">
        <f>_Pi-C21</f>
        <v>268.5729083972856</v>
      </c>
      <c r="E21" s="0">
        <f>LOG10(A21)</f>
        <v>-1</v>
      </c>
      <c r="F21" s="0">
        <v>0</v>
      </c>
      <c r="G21" s="0">
        <f>PO.DCA.Diag.Bourdet($E$19:$E$30,$D$19:$D$30,E21,_L)</f>
        <v>90.90687076887835</v>
      </c>
    </row>
    <row r="22">
      <c r="A22" s="0">
        <v>0.5</v>
      </c>
      <c r="B22" s="0">
        <f>_Pi-PO.PTA.Pw.VW(A22,_q,_Bo,_mu,_C,_rw,_S,_ct,_phi,_h,_k)</f>
        <v>4698.743876496371</v>
      </c>
      <c r="C22" s="0">
        <f>B22</f>
        <v>4698.743876496371</v>
      </c>
      <c r="D22" s="0">
        <f>_Pi-C22</f>
        <v>301.25612350362917</v>
      </c>
      <c r="E22" s="0">
        <f>LOG10(A22)</f>
        <v>-0.3010299956639812</v>
      </c>
      <c r="F22" s="0">
        <v>0</v>
      </c>
      <c r="G22" s="0">
        <f>PO.DCA.Diag.Bourdet($E$19:$E$30,$D$19:$D$30,E22,_L)</f>
        <v>39.439917035007554</v>
      </c>
    </row>
    <row r="23">
      <c r="A23" s="0">
        <v>1</v>
      </c>
      <c r="B23" s="0">
        <f>_Pi-PO.PTA.Pw.VW(A23,_q,_Bo,_mu,_C,_rw,_S,_ct,_phi,_h,_k)</f>
        <v>4687.82018661033</v>
      </c>
      <c r="C23" s="0">
        <f>B23</f>
        <v>4687.82018661033</v>
      </c>
      <c r="D23" s="0">
        <f>_Pi-C23</f>
        <v>312.17981338967</v>
      </c>
      <c r="E23" s="0">
        <f>LOG10(A23)</f>
        <v>0</v>
      </c>
      <c r="F23" s="0">
        <v>0</v>
      </c>
      <c r="G23" s="0">
        <f>PO.DCA.Diag.Bourdet($E$19:$E$30,$D$19:$D$30,E23,_L)</f>
        <v>35.672855476599516</v>
      </c>
    </row>
    <row r="24">
      <c r="A24" s="0">
        <v>2</v>
      </c>
      <c r="B24" s="0">
        <f>_Pi-PO.PTA.Pw.VW(A24,_q,_Bo,_mu,_C,_rw,_S,_ct,_phi,_h,_k)</f>
        <v>4677.266677437486</v>
      </c>
      <c r="C24" s="0">
        <f>B24</f>
        <v>4677.266677437486</v>
      </c>
      <c r="D24" s="0">
        <f>_Pi-C24</f>
        <v>322.73332256251433</v>
      </c>
      <c r="E24" s="0">
        <f>LOG10(A24)</f>
        <v>0.3010299956639812</v>
      </c>
      <c r="F24" s="0">
        <v>0</v>
      </c>
      <c r="G24" s="0">
        <f>PO.DCA.Diag.Bourdet($E$19:$E$30,$D$19:$D$30,E24,_L)</f>
        <v>34.762938246270274</v>
      </c>
    </row>
    <row r="25">
      <c r="A25" s="0">
        <v>4</v>
      </c>
      <c r="B25" s="0">
        <f>_Pi-PO.PTA.Pw.VW(A25,_q,_Bo,_mu,_C,_rw,_S,_ct,_phi,_h,_k)</f>
        <v>4666.890812311246</v>
      </c>
      <c r="C25" s="0">
        <f>B25</f>
        <v>4666.890812311246</v>
      </c>
      <c r="D25" s="0">
        <f>_Pi-C25</f>
        <v>333.109187688754</v>
      </c>
      <c r="E25" s="0">
        <f>LOG10(A25)</f>
        <v>0.6020599913279624</v>
      </c>
      <c r="F25" s="0">
        <v>1</v>
      </c>
      <c r="G25" s="0">
        <f>PO.DCA.Diag.Bourdet($E$19:$E$30,$D$19:$D$30,E25,_L)</f>
        <v>34.320560220330115</v>
      </c>
    </row>
    <row r="26">
      <c r="A26" s="0">
        <v>8</v>
      </c>
      <c r="B26" s="0">
        <f>_Pi-PO.PTA.Pw.VW(A26,_q,_Bo,_mu,_C,_rw,_S,_ct,_phi,_h,_k)</f>
        <v>4656.603641248863</v>
      </c>
      <c r="C26" s="0">
        <f>B26</f>
        <v>4656.603641248863</v>
      </c>
      <c r="D26" s="0">
        <f>_Pi-C26</f>
        <v>343.3963587511371</v>
      </c>
      <c r="E26" s="0">
        <f>LOG10(A26)</f>
        <v>0.9030899869919435</v>
      </c>
      <c r="F26" s="0">
        <v>1</v>
      </c>
      <c r="G26" s="0">
        <f>PO.DCA.Diag.Bourdet($E$19:$E$30,$D$19:$D$30,E26,_L)</f>
        <v>34.106157708088055</v>
      </c>
    </row>
    <row r="27">
      <c r="A27" s="0">
        <v>12</v>
      </c>
      <c r="B27" s="0">
        <f>_Pi-PO.PTA.Pw.VW(A27,_q,_Bo,_mu,_C,_rw,_S,_ct,_phi,_h,_k)</f>
        <v>4650.608599778017</v>
      </c>
      <c r="C27" s="0">
        <f>B27</f>
        <v>4650.608599778017</v>
      </c>
      <c r="D27" s="0">
        <f>_Pi-C27</f>
        <v>349.3914002219826</v>
      </c>
      <c r="E27" s="0">
        <f>LOG10(A27)</f>
        <v>1.0791812460476249</v>
      </c>
      <c r="F27" s="0">
        <v>1</v>
      </c>
      <c r="G27" s="0">
        <f>PO.DCA.Diag.Bourdet($E$19:$E$30,$D$19:$D$30,E27,_L)</f>
        <v>34.032387009644204</v>
      </c>
    </row>
    <row r="28">
      <c r="A28" s="0">
        <v>24</v>
      </c>
      <c r="B28" s="0">
        <f>_Pi-PO.PTA.Pw.VW(A28,_q,_Bo,_mu,_C,_rw,_S,_ct,_phi,_h,_k)</f>
        <v>4640.381599355906</v>
      </c>
      <c r="C28" s="0">
        <f>B28</f>
        <v>4640.381599355906</v>
      </c>
      <c r="D28" s="0">
        <f>_Pi-C28</f>
        <v>359.61840064409444</v>
      </c>
      <c r="E28" s="0">
        <f>LOG10(A28)</f>
        <v>1.380211241711606</v>
      </c>
      <c r="F28" s="0">
        <v>1</v>
      </c>
      <c r="G28" s="0">
        <f>PO.DCA.Diag.Bourdet($E$19:$E$30,$D$19:$D$30,E28,_L)</f>
        <v>33.94754589814534</v>
      </c>
    </row>
    <row r="29">
      <c r="A29" s="0">
        <v>36</v>
      </c>
      <c r="B29" s="0">
        <f>_Pi-PO.PTA.Pw.VW(A29,_q,_Bo,_mu,_C,_rw,_S,_ct,_phi,_h,_k)</f>
        <v>4634.406985663806</v>
      </c>
      <c r="C29" s="0">
        <f>B29</f>
        <v>4634.406985663806</v>
      </c>
      <c r="D29" s="0">
        <f>_Pi-C29</f>
        <v>365.59301433619385</v>
      </c>
      <c r="E29" s="0">
        <f>LOG10(A29)</f>
        <v>1.5563025007672873</v>
      </c>
      <c r="F29" s="0">
        <v>1</v>
      </c>
      <c r="G29" s="0">
        <f>PO.DCA.Diag.Bourdet($E$19:$E$30,$D$19:$D$30,E29,_L)</f>
        <v>33.92085098090158</v>
      </c>
    </row>
    <row r="30">
      <c r="A30" s="0">
        <v>48</v>
      </c>
      <c r="B30" s="0">
        <f>_Pi-PO.PTA.Pw.VW(A30,_q,_Bo,_mu,_C,_rw,_S,_ct,_phi,_h,_k)</f>
        <v>4630.170140588974</v>
      </c>
      <c r="C30" s="0">
        <f>B30</f>
        <v>4630.170140588974</v>
      </c>
      <c r="D30" s="0">
        <f>_Pi-C30</f>
        <v>369.8298594110256</v>
      </c>
      <c r="E30" s="0">
        <f>LOG10(A30)</f>
        <v>1.6812412373755872</v>
      </c>
      <c r="F30" s="0">
        <v>1</v>
      </c>
      <c r="G30" s="0">
        <f>PO.DCA.Diag.Bourdet($E$19:$E$30,$D$19:$D$30,E30,_L)</f>
        <v>33.92173176765252</v>
      </c>
    </row>
    <row r="32">
      <c r="A32" s="0" t="s">
        <v>49</v>
      </c>
    </row>
    <row r="33">
      <c r="A33" s="0" t="s">
        <v>50</v>
      </c>
      <c r="B33" s="0">
        <f>AVERAGEIF($F$19:$F$30,1,$G$19:$G$30)</f>
        <v>34.041538930793635</v>
      </c>
      <c r="C33" s="0" t="s">
        <v>51</v>
      </c>
    </row>
    <row r="34">
      <c r="A34" s="0" t="s">
        <v>52</v>
      </c>
      <c r="B34" s="0">
        <f>AVERAGEIF($F$19:$F$30,1,$D$19:$D$30)-B33*AVERAGEIF($F$19:$F$30,1,$E$19:$E$30)</f>
        <v>312.628020524872</v>
      </c>
      <c r="C34" s="0" t="s">
        <v>53</v>
      </c>
    </row>
    <row r="35">
      <c r="A35" s="0" t="s">
        <v>36</v>
      </c>
      <c r="B35" s="0">
        <f>_PO.PTA.PermFromSlope(_q,_Bo,_mu,B33,_h)</f>
        <v>49.75538865746903</v>
      </c>
      <c r="C35" s="0" t="s">
        <v>37</v>
      </c>
    </row>
    <row r="36">
      <c r="A36" s="0" t="s">
        <v>38</v>
      </c>
      <c r="B36" s="0">
        <f>_PO.PTA.SkinFromDp1hr(B34,B33,B35,_phi,_mu,_ct,_rw)</f>
        <v>4.940102793649839</v>
      </c>
      <c r="C36" s="0" t="s">
        <v>39</v>
      </c>
    </row>
    <row r="37">
      <c r="A37" s="0" t="s">
        <v>54</v>
      </c>
      <c r="B37" s="0">
        <f>_PO.PTA.Rinv(B35,A30,_phi,_mu,_ct)</f>
        <v>916.380595092873</v>
      </c>
      <c r="C37" s="0" t="s">
        <v>30</v>
      </c>
    </row>
    <row r="38">
      <c r="A38" s="0" t="s">
        <v>55</v>
      </c>
      <c r="B38" s="0">
        <f>PO.IPR.Rwa(_rw,B36)</f>
        <v>0.0025324674888429245</v>
      </c>
      <c r="C38" s="0" t="s">
        <v>30</v>
      </c>
    </row>
    <row r="39">
      <c r="A39" s="0" t="s">
        <v>56</v>
      </c>
      <c r="B39" s="0">
        <f>_PO.PTA.EndWBS(_C,_mu,B35,_h,B36)</f>
        <v>0.17370395483443182</v>
      </c>
      <c r="C39" s="0" t="s">
        <v>57</v>
      </c>
    </row>
    <row r="41">
      <c r="A41" s="0" t="s">
        <v>58</v>
      </c>
      <c r="B41" s="0" t="s">
        <v>59</v>
      </c>
      <c r="C41" s="0" t="s">
        <v>60</v>
      </c>
      <c r="D41" s="0" t="s">
        <v>61</v>
      </c>
    </row>
    <row r="42">
      <c r="A42" s="0" t="s">
        <v>62</v>
      </c>
      <c r="B42" s="0">
        <f>_k</f>
        <v>50</v>
      </c>
      <c r="C42" s="0">
        <f>B35</f>
        <v>49.75538865746903</v>
      </c>
      <c r="D42" s="0">
        <f>(C42-B42)/B42*100</f>
        <v>-0.4892226850619466</v>
      </c>
    </row>
    <row r="43">
      <c r="A43" s="0" t="s">
        <v>63</v>
      </c>
      <c r="B43" s="0">
        <f>_S</f>
        <v>5</v>
      </c>
      <c r="C43" s="0">
        <f>B36</f>
        <v>4.940102793649839</v>
      </c>
      <c r="D43" s="0">
        <f>(C43-B43)/B43*100</f>
        <v>-1.1979441270032254</v>
      </c>
    </row>
    <row r="65000">
      <c r="IU65000"/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Constant-Rate Drawdown Analysis</dc:title>
  <dc:subject>Constant-rate drawdown test interpretation using MDH (Miller-Dyes-Hutchinson) semilog analysis with Bourdet derivative for IARF identification. The most fundamental well test — a single rate from initial conditions. Includes forward model for synthetic data generation and round-trip validation.</dc:subject>
  <cp:category>Pressure Transient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