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Bgi" comment="Initial gas FVF, RB/scf">Blueprint!$B$6</definedName>
    <definedName name="Boi" comment="Initial oil FVF, RB/STB">Blueprint!$B$4</definedName>
    <definedName name="Bw" comment="Water FVF, RB/STB">Blueprint!$B$7</definedName>
    <definedName name="cf" comment="Formation compressibility, 1/psi">Blueprint!$B$10</definedName>
    <definedName name="cw" comment="Water compressibility, 1/psi">Blueprint!$B$9</definedName>
    <definedName name="m_est" comment="Initial gas cap ratio estimate">Blueprint!$B$11</definedName>
    <definedName name="Pi" comment="Initial reservoir pressure, psia">Blueprint!$B$3</definedName>
    <definedName name="Rsi" comment="Initial solution GOR, scf/STB">Blueprint!$B$5</definedName>
    <definedName name="Swc" comment="Connate water saturation, fraction">Blueprint!$B$8</definedName>
  </definedNames>
  <calcPr fullCalcOnLoad="1" fullPrecision="1"/>
</workbook>
</file>

<file path=xl/sharedStrings.xml><?xml version="1.0" encoding="utf-8"?>
<sst xmlns="http://schemas.openxmlformats.org/spreadsheetml/2006/main" count="59" uniqueCount="59">
  <si>
    <t>Id</t>
  </si>
  <si>
    <t>po.mbe.oil.havlena.odeh</t>
  </si>
  <si>
    <t>Name</t>
  </si>
  <si>
    <t>Havlena-Odeh Oil MBE Analysis</t>
  </si>
  <si>
    <t>Description</t>
  </si>
  <si>
    <r>
      <rPr>
        <rFont val="Aptos Narrow"/>
        <sz val="11"/>
      </rPr>
      <t>Estimate OOIP and gas cap ratio for a saturated oil reservoir using the Havlena-Odeh straight-line method. Production history with PVT data at each pressure step are used to compute underground withdrawals (F) and expansion terms (Eo, Eg). Plotting F/Eo vs Eg/Eo yields a straight line whose intercept is N (OOIP) and slope is N·m.</t>
    </r>
    <r>
      <rPr>
        <rFont val="Aptos Narrow"/>
        <sz val="11"/>
      </rPr>
      <t xml:space="preserve">_x000A_</t>
    </r>
    <r>
      <rPr>
        <rFont val="Aptos Narrow"/>
        <b/>
        <sz val="11"/>
      </rPr>
      <t>Havlena-Odeh equation:</t>
    </r>
    <r>
      <rPr>
        <rFont val="Aptos Narrow"/>
        <sz val="11"/>
      </rPr>
      <t xml:space="preserve"> F/Eo = N + N·m·(Eg/Eo)</t>
    </r>
  </si>
  <si>
    <t>Category</t>
  </si>
  <si>
    <t>Material Balance Equation</t>
  </si>
  <si>
    <t>Type</t>
  </si>
  <si>
    <t>worksheet</t>
  </si>
  <si>
    <t>Tags</t>
  </si>
  <si>
    <t>MBE, oil, Havlena-Odeh, OOIP, gas-cap, Campbell-plot, material-balance, drive-indices</t>
  </si>
  <si>
    <t>Workflow</t>
  </si>
  <si>
    <t xml:space="preserve">- **Inputs**: Initial reservoir conditions (Pi, Boi, Rsi, Bgi), rock/fluid compressibility (cw, cf, Swc), production history with PVT (P, Bo, Rs, Bg, Np, Gp)
- **Step 1**: Calculate underground withdrawal F = Np·[Bo + (Rp−Rs)·Bg] at each pressure step
- **Step 2**: Calculate expansion terms Eo and Eg at each step
- **Step 3**: Plot F/Eo vs Eg/Eo — should be linear (Campbell plot)
- **Step 4**: Regress for N and m using NandM function
- **Output**: OOIP (N), gas cap ratio (m), drive indices</t>
  </si>
  <si>
    <t>Website</t>
  </si>
  <si>
    <t>petroleumoffice.com</t>
  </si>
  <si>
    <t>Academic Program</t>
  </si>
  <si>
    <t>petroleumoffice.com/academics</t>
  </si>
  <si>
    <t>Havlena-Odeh Oil Material Balance</t>
  </si>
  <si>
    <t>Reservoir Properties</t>
  </si>
  <si>
    <t>Initial Pressure (Pi)</t>
  </si>
  <si>
    <t>psia</t>
  </si>
  <si>
    <t>Initial Bo (Boi)</t>
  </si>
  <si>
    <t>RB/STB</t>
  </si>
  <si>
    <t>Initial Rs (Rsi)</t>
  </si>
  <si>
    <t>scf/STB</t>
  </si>
  <si>
    <t>Initial Bg (Bgi)</t>
  </si>
  <si>
    <t>RB/scf</t>
  </si>
  <si>
    <t>Water FVF (Bw)</t>
  </si>
  <si>
    <t>Connate Sw</t>
  </si>
  <si>
    <t>fraction</t>
  </si>
  <si>
    <t>Water Compressibility</t>
  </si>
  <si>
    <t>1/psi</t>
  </si>
  <si>
    <t>Formation Compressibility</t>
  </si>
  <si>
    <t>Gas Cap Ratio (m est.)</t>
  </si>
  <si>
    <t>Production History &amp; PVT</t>
  </si>
  <si>
    <t>P (psia)</t>
  </si>
  <si>
    <t>Bo (RB/STB)</t>
  </si>
  <si>
    <t>Rs (scf/STB)</t>
  </si>
  <si>
    <t>Bg (RB/scf)</t>
  </si>
  <si>
    <t>Np (MSTB)</t>
  </si>
  <si>
    <t>Gp (MMscf)</t>
  </si>
  <si>
    <t>MBE Calculations</t>
  </si>
  <si>
    <t>F (RB)</t>
  </si>
  <si>
    <t>Eo (RB/STB)</t>
  </si>
  <si>
    <t>Eg (RB/STB)</t>
  </si>
  <si>
    <t>F/Eo</t>
  </si>
  <si>
    <t>Eg/Eo</t>
  </si>
  <si>
    <t>N est (MMSTB)</t>
  </si>
  <si>
    <t>Havlena-Odeh Regression</t>
  </si>
  <si>
    <t>N (OOIP)</t>
  </si>
  <si>
    <t>MMSTB</t>
  </si>
  <si>
    <t>m (gas cap ratio)</t>
  </si>
  <si>
    <t>Efw (last step)</t>
  </si>
  <si>
    <t>Drive Indices (last step)</t>
  </si>
  <si>
    <t>DDI</t>
  </si>
  <si>
    <t>GDI</t>
  </si>
  <si>
    <t>CDI</t>
  </si>
  <si>
    <t>Sum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</si>
</sst>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oil.havlena.odeh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36"/>
  <sheetViews>
    <sheetView workbookViewId="0"/>
  </sheetViews>
  <sheetFormatPr defaultRowHeight="15"/>
  <sheetData>
    <row r="1">
      <c r="A1" s="0" t="s">
        <v>18</v>
      </c>
    </row>
    <row r="2">
      <c r="A2" s="0" t="s">
        <v>19</v>
      </c>
    </row>
    <row r="3">
      <c r="A3" s="0" t="s">
        <v>20</v>
      </c>
      <c r="B3" s="0">
        <v>4000</v>
      </c>
      <c r="C3" s="0" t="s">
        <v>21</v>
      </c>
    </row>
    <row r="4">
      <c r="A4" s="0" t="s">
        <v>22</v>
      </c>
      <c r="B4" s="0">
        <v>1.35</v>
      </c>
      <c r="C4" s="0" t="s">
        <v>23</v>
      </c>
    </row>
    <row r="5">
      <c r="A5" s="0" t="s">
        <v>24</v>
      </c>
      <c r="B5" s="0">
        <v>600</v>
      </c>
      <c r="C5" s="0" t="s">
        <v>25</v>
      </c>
    </row>
    <row r="6">
      <c r="A6" s="0" t="s">
        <v>26</v>
      </c>
      <c r="B6" s="0">
        <v>0.0008</v>
      </c>
      <c r="C6" s="0" t="s">
        <v>27</v>
      </c>
    </row>
    <row r="7">
      <c r="A7" s="0" t="s">
        <v>28</v>
      </c>
      <c r="B7" s="0">
        <v>1.02</v>
      </c>
      <c r="C7" s="0" t="s">
        <v>23</v>
      </c>
    </row>
    <row r="8">
      <c r="A8" s="0" t="s">
        <v>29</v>
      </c>
      <c r="B8" s="0">
        <v>0.25</v>
      </c>
      <c r="C8" s="0" t="s">
        <v>30</v>
      </c>
    </row>
    <row r="9">
      <c r="A9" s="0" t="s">
        <v>31</v>
      </c>
      <c r="B9" s="0">
        <v>3E-06</v>
      </c>
      <c r="C9" s="0" t="s">
        <v>32</v>
      </c>
    </row>
    <row r="10">
      <c r="A10" s="0" t="s">
        <v>33</v>
      </c>
      <c r="B10" s="0">
        <v>5E-06</v>
      </c>
      <c r="C10" s="0" t="s">
        <v>32</v>
      </c>
    </row>
    <row r="11">
      <c r="A11" s="0" t="s">
        <v>34</v>
      </c>
      <c r="B11" s="0">
        <v>0.4</v>
      </c>
    </row>
    <row r="13">
      <c r="A13" s="0" t="s">
        <v>35</v>
      </c>
    </row>
    <row r="14">
      <c r="A14" s="0" t="s">
        <v>36</v>
      </c>
      <c r="B14" s="0" t="s">
        <v>37</v>
      </c>
      <c r="C14" s="0" t="s">
        <v>38</v>
      </c>
      <c r="D14" s="0" t="s">
        <v>39</v>
      </c>
      <c r="E14" s="0" t="s">
        <v>40</v>
      </c>
      <c r="F14" s="0" t="s">
        <v>41</v>
      </c>
    </row>
    <row r="15">
      <c r="A15" s="0">
        <v>3600</v>
      </c>
      <c r="B15" s="0">
        <v>1.325</v>
      </c>
      <c r="C15" s="0">
        <v>540</v>
      </c>
      <c r="D15" s="0">
        <v>0.00092</v>
      </c>
      <c r="E15" s="0">
        <v>2700</v>
      </c>
      <c r="F15" s="0">
        <v>2430</v>
      </c>
    </row>
    <row r="16">
      <c r="A16" s="0">
        <v>3200</v>
      </c>
      <c r="B16" s="0">
        <v>1.298</v>
      </c>
      <c r="C16" s="0">
        <v>480</v>
      </c>
      <c r="D16" s="0">
        <v>0.00105</v>
      </c>
      <c r="E16" s="0">
        <v>5600</v>
      </c>
      <c r="F16" s="0">
        <v>5600</v>
      </c>
    </row>
    <row r="17">
      <c r="A17" s="0">
        <v>2800</v>
      </c>
      <c r="B17" s="0">
        <v>1.27</v>
      </c>
      <c r="C17" s="0">
        <v>420</v>
      </c>
      <c r="D17" s="0">
        <v>0.00122</v>
      </c>
      <c r="E17" s="0">
        <v>8500</v>
      </c>
      <c r="F17" s="0">
        <v>9350</v>
      </c>
    </row>
    <row r="18">
      <c r="A18" s="0">
        <v>2400</v>
      </c>
      <c r="B18" s="0">
        <v>1.242</v>
      </c>
      <c r="C18" s="0">
        <v>360</v>
      </c>
      <c r="D18" s="0">
        <v>0.00145</v>
      </c>
      <c r="E18" s="0">
        <v>11100</v>
      </c>
      <c r="F18" s="0">
        <v>13875</v>
      </c>
    </row>
    <row r="19">
      <c r="A19" s="0">
        <v>2000</v>
      </c>
      <c r="B19" s="0">
        <v>1.215</v>
      </c>
      <c r="C19" s="0">
        <v>300</v>
      </c>
      <c r="D19" s="0">
        <v>0.00175</v>
      </c>
      <c r="E19" s="0">
        <v>13600</v>
      </c>
      <c r="F19" s="0">
        <v>19040</v>
      </c>
    </row>
    <row r="21">
      <c r="A21" s="0" t="s">
        <v>42</v>
      </c>
    </row>
    <row r="22">
      <c r="A22" s="0" t="s">
        <v>43</v>
      </c>
      <c r="B22" s="0" t="s">
        <v>44</v>
      </c>
      <c r="C22" s="0" t="s">
        <v>45</v>
      </c>
      <c r="D22" s="0" t="s">
        <v>46</v>
      </c>
      <c r="E22" s="0" t="s">
        <v>47</v>
      </c>
      <c r="F22" s="0" t="s">
        <v>48</v>
      </c>
    </row>
    <row r="23">
      <c r="A23" s="0">
        <f>PO.MBE.F.Oil(E15*1000,B15,F15*1000000/(E15*1000),C15,D15,0,$B$7)</f>
        <v>4471740</v>
      </c>
      <c r="B23" s="0">
        <f>PO.MBE.Exp.Eo(B15,$B$4,C15,$B$5,D15)</f>
        <v>0.030199999999999866</v>
      </c>
      <c r="C23" s="0">
        <f>PO.MBE.Exp.Eg($B$4,D15,$B$6)</f>
        <v>0.2024999999999999</v>
      </c>
      <c r="D23" s="0">
        <f>A23/B23</f>
        <v>148070860.92715296</v>
      </c>
      <c r="E23" s="0">
        <f>C23/B23</f>
        <v>6.705298013245059</v>
      </c>
      <c r="F23" s="0">
        <f>A23/(B23+$B$11*C23)/1000000</f>
        <v>40.213489208633156</v>
      </c>
    </row>
    <row r="24">
      <c r="A24" s="0">
        <f>PO.MBE.F.Oil(E16*1000,B16,F16*1000000/(E16*1000),C16,D16,0,$B$7)</f>
        <v>10326400</v>
      </c>
      <c r="B24" s="0">
        <f>PO.MBE.Exp.Eo(B16,$B$4,C16,$B$5,D16)</f>
        <v>0.07399999999999995</v>
      </c>
      <c r="C24" s="0">
        <f>PO.MBE.Exp.Eg($B$4,D16,$B$6)</f>
        <v>0.4218749999999997</v>
      </c>
      <c r="D24" s="0">
        <f>A24/B24</f>
        <v>139545945.94594604</v>
      </c>
      <c r="E24" s="0">
        <f>C24/B24</f>
        <v>5.701013513513513</v>
      </c>
      <c r="F24" s="0">
        <f>A24/(B24+$B$11*C24)/1000000</f>
        <v>42.53923789907314</v>
      </c>
    </row>
    <row r="25">
      <c r="A25" s="0">
        <f>PO.MBE.F.Oil(E17*1000,B17,F17*1000000/(E17*1000),C17,D17,0,$B$7)</f>
        <v>17846600</v>
      </c>
      <c r="B25" s="0">
        <f>PO.MBE.Exp.Eo(B17,$B$4,C17,$B$5,D17)</f>
        <v>0.13959999999999992</v>
      </c>
      <c r="C25" s="0">
        <f>PO.MBE.Exp.Eg($B$4,D17,$B$6)</f>
        <v>0.7087499999999999</v>
      </c>
      <c r="D25" s="0">
        <f>A25/B25</f>
        <v>127840974.21203446</v>
      </c>
      <c r="E25" s="0">
        <f>C25/B25</f>
        <v>5.077005730659028</v>
      </c>
      <c r="F25" s="0">
        <f>A25/(B25+$B$11*C25)/1000000</f>
        <v>42.18057196880171</v>
      </c>
    </row>
    <row r="26">
      <c r="A26" s="0">
        <f>PO.MBE.F.Oil(E18*1000,B18,F18*1000000/(E18*1000),C18,D18,0,$B$7)</f>
        <v>28110749.999999996</v>
      </c>
      <c r="B26" s="0">
        <f>PO.MBE.Exp.Eo(B18,$B$4,C18,$B$5,D18)</f>
        <v>0.23999999999999988</v>
      </c>
      <c r="C26" s="0">
        <f>PO.MBE.Exp.Eg($B$4,D18,$B$6)</f>
        <v>1.0968749999999998</v>
      </c>
      <c r="D26" s="0">
        <f>A26/B26</f>
        <v>117128125.00000004</v>
      </c>
      <c r="E26" s="0">
        <f>C26/B26</f>
        <v>4.570312500000002</v>
      </c>
      <c r="F26" s="0">
        <f>A26/(B26+$B$11*C26)/1000000</f>
        <v>41.415469613259674</v>
      </c>
    </row>
    <row r="27">
      <c r="A27" s="0">
        <f>PO.MBE.F.Oil(E19*1000,B19,F19*1000000/(E19*1000),C19,D19,0,$B$7)</f>
        <v>42704000</v>
      </c>
      <c r="B27" s="0">
        <f>PO.MBE.Exp.Eo(B19,$B$4,C19,$B$5,D19)</f>
        <v>0.39</v>
      </c>
      <c r="C27" s="0">
        <f>PO.MBE.Exp.Eg($B$4,D19,$B$6)</f>
        <v>1.6031250000000001</v>
      </c>
      <c r="D27" s="0">
        <f>A27/B27</f>
        <v>109497435.89743589</v>
      </c>
      <c r="E27" s="0">
        <f>C27/B27</f>
        <v>4.110576923076923</v>
      </c>
      <c r="F27" s="0">
        <f>A27/(B27+$B$11*C27)/1000000</f>
        <v>41.40993939393939</v>
      </c>
    </row>
    <row r="29">
      <c r="A29" s="0" t="s">
        <v>49</v>
      </c>
    </row>
    <row r="30">
      <c r="A30" s="0" t="s">
        <v>50</v>
      </c>
      <c r="B30" s="0">
        <f>INDEX(PO.MBE.Oil.NandM(A23:A27,B23:B27,C23:C27),1)/1000000</f>
        <v>48.26745013758741</v>
      </c>
      <c r="C30" s="0" t="s">
        <v>51</v>
      </c>
    </row>
    <row r="31">
      <c r="A31" s="0" t="s">
        <v>52</v>
      </c>
      <c r="B31" s="0">
        <f>INDEX(PO.MBE.Oil.NandM(A23:A27,B23:B27,C23:C27),2)</f>
        <v>0.3173272494931052</v>
      </c>
    </row>
    <row r="32">
      <c r="A32" s="0" t="s">
        <v>53</v>
      </c>
      <c r="B32" s="0">
        <f>PO.MBE.Exp.Efw($B$4,$B$9,$B$10,$B$8,B31,$B$3-A19)</f>
        <v>0.02726867406450728</v>
      </c>
      <c r="C32" s="0" t="s">
        <v>23</v>
      </c>
    </row>
    <row r="34">
      <c r="A34" s="0" t="s">
        <v>54</v>
      </c>
    </row>
    <row r="35">
      <c r="A35" s="0" t="s">
        <v>55</v>
      </c>
      <c r="B35" s="0" t="s">
        <v>56</v>
      </c>
      <c r="C35" s="0" t="s">
        <v>57</v>
      </c>
      <c r="D35" s="0" t="s">
        <v>58</v>
      </c>
    </row>
    <row r="36">
      <c r="A36" s="0">
        <f>INDEX(PO.MBE.Drives.All(B30*1000000,B27,B31,C27,B32,0,A27),1)</f>
        <v>0.4408089535795029</v>
      </c>
      <c r="B36" s="0">
        <f>INDEX(PO.MBE.Drives.All(B30*1000000,B27,B31,C27,B32,0,A27),2)</f>
        <v>0.5749903477720024</v>
      </c>
      <c r="C36" s="0">
        <f>INDEX(PO.MBE.Drives.All(B30*1000000,B27,B31,C27,B32,0,A27),4)</f>
        <v>0.030821219691989702</v>
      </c>
      <c r="D36" s="0">
        <f>INDEX(PO.MBE.Drives.All(B30*1000000,B27,B31,C27,B32,0,A27),5)</f>
        <v>1.0466205210434951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Havlena-Odeh Oil MBE Analysis</dc:title>
  <dc:subject>Estimate OOIP and gas cap ratio for a saturated oil reservoir using the Havlena-Odeh straight-line method. Production history with PVT data at each pressure step are used to compute underground withdrawals (F) and expansion terms (Eo, Eg). Plotting F/Eo vs Eg/Eo yields a straight line whose intercept is N (OOIP) and slope is N·m.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