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ct" comment="Total compressibility, 1/psi">Blueprint!$B$9</definedName>
    <definedName name="h_aq" comment="Aquifer thickness, ft">Blueprint!$B$4</definedName>
    <definedName name="K_aq" comment="Aquifer permeability, mD">Blueprint!$B$3</definedName>
    <definedName name="phi" comment="Aquifer porosity, fraction">Blueprint!$B$5</definedName>
    <definedName name="Pi" comment="Initial aquifer pressure, psia">Blueprint!$B$11</definedName>
    <definedName name="ra" comment="Outer aquifer radius, ft">Blueprint!$B$6</definedName>
    <definedName name="rr" comment="Reservoir radius, ft">Blueprint!$B$7</definedName>
    <definedName name="theta" comment="Encroachment angle, degrees">Blueprint!$B$8</definedName>
    <definedName name="Uw" comment="Water viscosity, cP">Blueprint!$B$10</definedName>
  </definedNames>
  <calcPr fullCalcOnLoad="1" fullPrecision="1"/>
</workbook>
</file>

<file path=xl/sharedStrings.xml><?xml version="1.0" encoding="utf-8"?>
<sst xmlns="http://schemas.openxmlformats.org/spreadsheetml/2006/main" count="52" uniqueCount="52">
  <si>
    <t>Id</t>
  </si>
  <si>
    <t>po.mbe.aquifer.matching</t>
  </si>
  <si>
    <t>Name</t>
  </si>
  <si>
    <t>Aquifer Model Matching</t>
  </si>
  <si>
    <t>Description</t>
  </si>
  <si>
    <r>
      <rPr>
        <rFont val="Aptos Narrow"/>
        <sz val="11"/>
      </rPr>
      <t>Estimate cumulative water influx using the Fetkovich aquifer model and match aquifer parameters (permeability, outer radius) to observed pressure-production data. The Fetkovich model uses a productivity index (J) and maximum encroachable water (Wei) to compute stepwise water influx.</t>
    </r>
    <r>
      <rPr>
        <rFont val="Aptos Narrow"/>
        <sz val="11"/>
      </rPr>
      <t xml:space="preserve">_x000A_</t>
    </r>
    <r>
      <rPr>
        <rFont val="Aptos Narrow"/>
        <b/>
        <sz val="11"/>
      </rPr>
      <t>Diagnostic:</t>
    </r>
    <r>
      <rPr>
        <rFont val="Aptos Narrow"/>
        <sz val="11"/>
      </rPr>
      <t xml:space="preserve"> If standard MBE without water influx gives declining OOIP estimates, the reservoir has water drive. Matching the aquifer model stabilizes the OOIP.</t>
    </r>
  </si>
  <si>
    <t>Category</t>
  </si>
  <si>
    <t>Material Balance Equation</t>
  </si>
  <si>
    <t>Type</t>
  </si>
  <si>
    <t>worksheet</t>
  </si>
  <si>
    <t>Tags</t>
  </si>
  <si>
    <t>MBE, aquifer, water-influx, Fetkovich, water-drive, matching, reservoir</t>
  </si>
  <si>
    <t>Workflow</t>
  </si>
  <si>
    <t xml:space="preserve">- **Inputs**: Aquifer geometry (h, ra, rr, θ, φ), fluid (ct, μw), pressure history
- **Step 1**: Compute aquifer volume (Wi), PI (J), and max influx (Wei)
- **Step 2**: At each time step, compute water influx rate and cumulative We
- **Step 3**: Track average aquifer pressure decline
- **Output**: Stepwise water influx table for MBE input</t>
  </si>
  <si>
    <t>Website</t>
  </si>
  <si>
    <t>petroleumoffice.com</t>
  </si>
  <si>
    <t>Academic Program</t>
  </si>
  <si>
    <t>petroleumoffice.com/academics</t>
  </si>
  <si>
    <t>Aquifer Properties</t>
  </si>
  <si>
    <t>Permeability (K)</t>
  </si>
  <si>
    <t>mD</t>
  </si>
  <si>
    <t>Thickness (h)</t>
  </si>
  <si>
    <t>ft</t>
  </si>
  <si>
    <t>Porosity (φ)</t>
  </si>
  <si>
    <t>fraction</t>
  </si>
  <si>
    <t>Outer Radius (ra)</t>
  </si>
  <si>
    <t>Reservoir Radius (rr)</t>
  </si>
  <si>
    <t>Encroachment Angle (θ)</t>
  </si>
  <si>
    <t>degrees</t>
  </si>
  <si>
    <t>Total Compress. (ct)</t>
  </si>
  <si>
    <t>1/psi</t>
  </si>
  <si>
    <t>Water Viscosity (μw)</t>
  </si>
  <si>
    <t>cP</t>
  </si>
  <si>
    <t>Initial Pressure (Pi)</t>
  </si>
  <si>
    <t>psia</t>
  </si>
  <si>
    <t>Computed Aquifer Params</t>
  </si>
  <si>
    <t>Wi (bbl)</t>
  </si>
  <si>
    <t>bbl</t>
  </si>
  <si>
    <t>J (bbl/D/psi)</t>
  </si>
  <si>
    <t>bbl/D/psi</t>
  </si>
  <si>
    <t>Wei (bbl)</t>
  </si>
  <si>
    <t>Stepwise Water Influx</t>
  </si>
  <si>
    <t>Time (days)</t>
  </si>
  <si>
    <t>Pr (psia)</t>
  </si>
  <si>
    <t>Pa (psia)</t>
  </si>
  <si>
    <t>qw (bbl/D)</t>
  </si>
  <si>
    <t>We (bbl)</t>
  </si>
  <si>
    <t>Summary</t>
  </si>
  <si>
    <t>Total We</t>
  </si>
  <si>
    <t>Aquifer pressure drop</t>
  </si>
  <si>
    <t>psi</t>
  </si>
  <si>
    <t>We / Wei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</si>
</sst>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aquifer.match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31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50</v>
      </c>
      <c r="C3" s="0" t="s">
        <v>20</v>
      </c>
    </row>
    <row r="4">
      <c r="A4" s="0" t="s">
        <v>21</v>
      </c>
      <c r="B4" s="0">
        <v>50</v>
      </c>
      <c r="C4" s="0" t="s">
        <v>22</v>
      </c>
    </row>
    <row r="5">
      <c r="A5" s="0" t="s">
        <v>23</v>
      </c>
      <c r="B5" s="0">
        <v>0.2</v>
      </c>
      <c r="C5" s="0" t="s">
        <v>24</v>
      </c>
    </row>
    <row r="6">
      <c r="A6" s="0" t="s">
        <v>25</v>
      </c>
      <c r="B6" s="0">
        <v>15000</v>
      </c>
      <c r="C6" s="0" t="s">
        <v>22</v>
      </c>
    </row>
    <row r="7">
      <c r="A7" s="0" t="s">
        <v>26</v>
      </c>
      <c r="B7" s="0">
        <v>3000</v>
      </c>
      <c r="C7" s="0" t="s">
        <v>22</v>
      </c>
    </row>
    <row r="8">
      <c r="A8" s="0" t="s">
        <v>27</v>
      </c>
      <c r="B8" s="0">
        <v>360</v>
      </c>
      <c r="C8" s="0" t="s">
        <v>28</v>
      </c>
    </row>
    <row r="9">
      <c r="A9" s="0" t="s">
        <v>29</v>
      </c>
      <c r="B9" s="0">
        <v>7E-06</v>
      </c>
      <c r="C9" s="0" t="s">
        <v>30</v>
      </c>
    </row>
    <row r="10">
      <c r="A10" s="0" t="s">
        <v>31</v>
      </c>
      <c r="B10" s="0">
        <v>0.5</v>
      </c>
      <c r="C10" s="0" t="s">
        <v>32</v>
      </c>
    </row>
    <row r="11">
      <c r="A11" s="0" t="s">
        <v>33</v>
      </c>
      <c r="B11" s="0">
        <v>4000</v>
      </c>
      <c r="C11" s="0" t="s">
        <v>34</v>
      </c>
    </row>
    <row r="13">
      <c r="A13" s="0" t="s">
        <v>35</v>
      </c>
    </row>
    <row r="14">
      <c r="A14" s="0" t="s">
        <v>36</v>
      </c>
      <c r="B14" s="0">
        <f>PO.MBE.Aq.Fet.Wi($B$5,$B$4,$B$6,$B$7,$B$8)</f>
        <v>1208520059.083518</v>
      </c>
      <c r="C14" s="0" t="s">
        <v>37</v>
      </c>
    </row>
    <row r="15">
      <c r="A15" s="0" t="s">
        <v>38</v>
      </c>
      <c r="B15" s="0">
        <f>PO.MBE.Aq.Fet.J($B$3,$B$4,$B$10,$B$6,$B$7,$B$8)</f>
        <v>21.99525668341026</v>
      </c>
      <c r="C15" s="0" t="s">
        <v>39</v>
      </c>
    </row>
    <row r="16">
      <c r="A16" s="0" t="s">
        <v>40</v>
      </c>
      <c r="B16" s="0">
        <f>PO.MBE.Aq.Fet.Wei($B$9,B14,$B$11)</f>
        <v>33838561.6543385</v>
      </c>
      <c r="C16" s="0" t="s">
        <v>37</v>
      </c>
    </row>
    <row r="18">
      <c r="A18" s="0" t="s">
        <v>41</v>
      </c>
    </row>
    <row r="19">
      <c r="A19" s="0" t="s">
        <v>42</v>
      </c>
      <c r="B19" s="0" t="s">
        <v>43</v>
      </c>
      <c r="C19" s="0" t="s">
        <v>44</v>
      </c>
      <c r="D19" s="0" t="s">
        <v>45</v>
      </c>
      <c r="E19" s="0" t="s">
        <v>46</v>
      </c>
    </row>
    <row r="20">
      <c r="A20" s="0">
        <v>0</v>
      </c>
      <c r="B20" s="0">
        <v>4000</v>
      </c>
      <c r="C20" s="0">
        <f>PO.MBE.Aq.Fet.Pa($B$11,0,$B$16)</f>
        <v>4000</v>
      </c>
      <c r="D20" s="0">
        <v>0</v>
      </c>
      <c r="E20" s="0">
        <v>0</v>
      </c>
    </row>
    <row r="21">
      <c r="A21" s="0">
        <v>365</v>
      </c>
      <c r="B21" s="0">
        <v>3900</v>
      </c>
      <c r="C21" s="0">
        <f>PO.MBE.Aq.Fet.Pa($B$11,E21,$B$16)</f>
        <v>3905.0991732869306</v>
      </c>
      <c r="D21" s="0">
        <f>PO.MBE.Aq.Fet.Rate($B$15,C20,B21)</f>
        <v>2199.525668341026</v>
      </c>
      <c r="E21" s="0">
        <f>E20+D21*(A21-A20)</f>
        <v>802826.8689444745</v>
      </c>
    </row>
    <row r="22">
      <c r="A22" s="0">
        <v>730</v>
      </c>
      <c r="B22" s="0">
        <v>3800</v>
      </c>
      <c r="C22" s="0">
        <f>PO.MBE.Aq.Fet.Pa($B$11,E22,$B$16)</f>
        <v>3805.3591889690315</v>
      </c>
      <c r="D22" s="0">
        <f>PO.MBE.Aq.Fet.Rate($B$15,C21,B22)</f>
        <v>2311.683293660254</v>
      </c>
      <c r="E22" s="0">
        <f>E21+D22*(A22-A21)</f>
        <v>1646591.2711304673</v>
      </c>
    </row>
    <row r="23">
      <c r="A23" s="0">
        <v>1095</v>
      </c>
      <c r="B23" s="0">
        <v>3700</v>
      </c>
      <c r="C23" s="0">
        <f>PO.MBE.Aq.Fet.Pa($B$11,E23,$B$16)</f>
        <v>3705.3724476192356</v>
      </c>
      <c r="D23" s="0">
        <f>PO.MBE.Aq.Fet.Rate($B$15,C22,B23)</f>
        <v>2317.4024053297744</v>
      </c>
      <c r="E23" s="0">
        <f>E22+D23*(A23-A22)</f>
        <v>2492443.149075835</v>
      </c>
    </row>
    <row r="24">
      <c r="A24" s="0">
        <v>1460</v>
      </c>
      <c r="B24" s="0">
        <v>3600</v>
      </c>
      <c r="C24" s="0">
        <f>PO.MBE.Aq.Fet.Pa($B$11,E24,$B$16)</f>
        <v>3605.373123700785</v>
      </c>
      <c r="D24" s="0">
        <f>PO.MBE.Aq.Fet.Rate($B$15,C23,B24)</f>
        <v>2317.694032744289</v>
      </c>
      <c r="E24" s="0">
        <f>E23+D24*(A24-A23)</f>
        <v>3338401.4710275005</v>
      </c>
    </row>
    <row r="25">
      <c r="A25" s="0">
        <v>1825</v>
      </c>
      <c r="B25" s="0">
        <v>3500</v>
      </c>
      <c r="C25" s="0">
        <f>PO.MBE.Aq.Fet.Pa($B$11,E25,$B$16)</f>
        <v>3505.373158175354</v>
      </c>
      <c r="D25" s="0">
        <f>PO.MBE.Aq.Fet.Rate($B$15,C24,B25)</f>
        <v>2317.708903331509</v>
      </c>
      <c r="E25" s="0">
        <f>E24+D25*(A25-A24)</f>
        <v>4184365.2207435016</v>
      </c>
    </row>
    <row r="26">
      <c r="A26" s="0">
        <v>2190</v>
      </c>
      <c r="B26" s="0">
        <v>3400</v>
      </c>
      <c r="C26" s="0">
        <f>PO.MBE.Aq.Fet.Pa($B$11,E26,$B$16)</f>
        <v>3405.3731599332727</v>
      </c>
      <c r="D26" s="0">
        <f>PO.MBE.Aq.Fet.Rate($B$15,C25,B26)</f>
        <v>2317.7096616085037</v>
      </c>
      <c r="E26" s="0">
        <f>E25+D26*(A26-A25)</f>
        <v>5030329.247230605</v>
      </c>
    </row>
    <row r="28">
      <c r="A28" s="0" t="s">
        <v>47</v>
      </c>
    </row>
    <row r="29">
      <c r="A29" s="0" t="s">
        <v>48</v>
      </c>
      <c r="B29" s="0">
        <f>E26</f>
        <v>5030329.247230605</v>
      </c>
      <c r="C29" s="0" t="s">
        <v>37</v>
      </c>
    </row>
    <row r="30">
      <c r="A30" s="0" t="s">
        <v>49</v>
      </c>
      <c r="B30" s="0">
        <f>C20-C26</f>
        <v>594.6268400667273</v>
      </c>
      <c r="C30" s="0" t="s">
        <v>50</v>
      </c>
    </row>
    <row r="31">
      <c r="A31" s="0" t="s">
        <v>51</v>
      </c>
      <c r="B31" s="0">
        <f>E26/$B$16</f>
        <v>0.14865671001668174</v>
      </c>
      <c r="C31" s="0" t="s">
        <v>24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Aquifer Model Matching</dc:title>
  <dc:subject>Estimate cumulative water influx using the Fetkovich aquifer model and match aquifer parameters (permeability, outer radius) to observed pressure-production data. The Fetkovich model uses a productivity index (J) and maximum encroachable water (Wei) to compute stepwise water influx.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