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definedNames>
    <definedName name="nSig" comment="Z-score threshold for outliers">Blueprint!$B$4</definedName>
    <definedName name="win" comment="Rolling window size">Blueprint!$B$3</definedName>
  </definedNames>
  <calcPr fullCalcOnLoad="1" fullPrecision="1"/>
</workbook>
</file>

<file path=xl/sharedStrings.xml><?xml version="1.0" encoding="utf-8"?>
<sst xmlns="http://schemas.openxmlformats.org/spreadsheetml/2006/main" count="37" uniqueCount="37">
  <si>
    <t>Id</t>
  </si>
  <si>
    <t>po.dca.data.cleaning</t>
  </si>
  <si>
    <t>Name</t>
  </si>
  <si>
    <t>Production Data QC</t>
  </si>
  <si>
    <t>Description</t>
  </si>
  <si>
    <r>
      <rPr>
        <rFont val="Aptos Narrow"/>
        <sz val="11"/>
      </rPr>
      <t>Clean production data before decline curve analysis by detecting and removing outliers using a rolling-window Z-score method. Compare raw vs cleaned data and show the impact on Arps curve fitting — noisy data produces unreliable decline parameters.</t>
    </r>
    <r>
      <rPr>
        <rFont val="Aptos Narrow"/>
        <sz val="11"/>
      </rPr>
      <t xml:space="preserve">_x000A_</t>
    </r>
    <r>
      <rPr>
        <rFont val="Aptos Narrow"/>
        <b/>
        <sz val="11"/>
      </rPr>
      <t>Workflow:</t>
    </r>
    <r>
      <rPr>
        <rFont val="Aptos Narrow"/>
        <sz val="11"/>
      </rPr>
      <t xml:space="preserve"> Flag outliers → interpolate over them → re-fit decline curve → compare parameters and R² before/after cleaning.</t>
    </r>
  </si>
  <si>
    <t>Category</t>
  </si>
  <si>
    <t>Decline Curve Analysis</t>
  </si>
  <si>
    <t>Type</t>
  </si>
  <si>
    <t>worksheet</t>
  </si>
  <si>
    <t>Tags</t>
  </si>
  <si>
    <t>DCA, data-cleaning, outlier, quality-control, production-data, preprocessing</t>
  </si>
  <si>
    <t>Workflow</t>
  </si>
  <si>
    <t xml:space="preserve">- **Inputs**: Monthly production history (time, rate) with outliers
- **Step 1**: Flag outliers using PO.DCA.Data.OutlierFlag (rolling Z-score)
- **Step 2**: Clean data by interpolating over flagged points
- **Step 3**: Fit Arps to both raw and cleaned data, compare R²
- **Output**: Before/after comparison showing data quality impact on DCA</t>
  </si>
  <si>
    <t>Website</t>
  </si>
  <si>
    <t>petroleumoffice.com</t>
  </si>
  <si>
    <t>Academic Program</t>
  </si>
  <si>
    <t>petroleumoffice.com/academics</t>
  </si>
  <si>
    <t>Settings</t>
  </si>
  <si>
    <t>Window Size</t>
  </si>
  <si>
    <t>points</t>
  </si>
  <si>
    <t>Sigma Threshold</t>
  </si>
  <si>
    <t>std dev</t>
  </si>
  <si>
    <t>Fit Comparison</t>
  </si>
  <si>
    <t>Raw Data</t>
  </si>
  <si>
    <t>Cleaned Data</t>
  </si>
  <si>
    <t>Qi (bbl/mo)</t>
  </si>
  <si>
    <t>Di (1/mo)</t>
  </si>
  <si>
    <t>b</t>
  </si>
  <si>
    <t>R²</t>
  </si>
  <si>
    <t>Production Data</t>
  </si>
  <si>
    <t>Month</t>
  </si>
  <si>
    <t>Raw Rate</t>
  </si>
  <si>
    <t>Outlier?</t>
  </si>
  <si>
    <t>Clean Rate</t>
  </si>
  <si>
    <t>Arps Raw</t>
  </si>
  <si>
    <t>Arps Clean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</si>
</sst>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dca.data.cleaning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10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 t="s">
        <v>12</v>
      </c>
      <c r="B7" s="2" t="s">
        <v>13</v>
      </c>
    </row>
    <row r="8">
      <c r="A8" s="1"/>
    </row>
    <row r="9">
      <c r="A9" s="1" t="s">
        <v>14</v>
      </c>
      <c r="B9" s="3" t="s">
        <v>15</v>
      </c>
    </row>
    <row r="10">
      <c r="A10" s="1" t="s">
        <v>16</v>
      </c>
      <c r="B10" s="3" t="s">
        <v>17</v>
      </c>
    </row>
  </sheetData>
  <hyperlinks>
    <hyperlink ref="B1" r:id="rId1"/>
    <hyperlink ref="B9" r:id="rId2"/>
    <hyperlink ref="B10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28"/>
  <sheetViews>
    <sheetView workbookViewId="0"/>
  </sheetViews>
  <sheetFormatPr defaultRowHeight="15"/>
  <sheetData>
    <row r="1">
      <c r="A1" s="0" t="s">
        <v>3</v>
      </c>
    </row>
    <row r="2">
      <c r="A2" s="0" t="s">
        <v>18</v>
      </c>
    </row>
    <row r="3">
      <c r="A3" s="0" t="s">
        <v>19</v>
      </c>
      <c r="B3" s="0">
        <v>5</v>
      </c>
      <c r="C3" s="0" t="s">
        <v>20</v>
      </c>
    </row>
    <row r="4">
      <c r="A4" s="0" t="s">
        <v>21</v>
      </c>
      <c r="B4" s="0">
        <v>2</v>
      </c>
      <c r="C4" s="0" t="s">
        <v>22</v>
      </c>
    </row>
    <row r="6">
      <c r="A6" s="0" t="s">
        <v>23</v>
      </c>
      <c r="B6" s="0" t="s">
        <v>24</v>
      </c>
      <c r="C6" s="0" t="s">
        <v>25</v>
      </c>
    </row>
    <row r="7">
      <c r="A7" s="0" t="s">
        <v>26</v>
      </c>
      <c r="B7" s="0">
        <f>INDEX(PO.DCA.Arps.Fit(A14:A28,B14:B28),1)</f>
        <v>2284.196968011245</v>
      </c>
      <c r="C7" s="0">
        <f>INDEX(PO.DCA.Arps.Fit(A14:A28,D14:D28),1)</f>
        <v>3605.1614882896774</v>
      </c>
    </row>
    <row r="8">
      <c r="A8" s="0" t="s">
        <v>27</v>
      </c>
      <c r="B8" s="0">
        <f>INDEX(PO.DCA.Arps.Fit(A14:A28,B14:B28),2)</f>
        <v>0.04873079497682288</v>
      </c>
      <c r="C8" s="0">
        <f>INDEX(PO.DCA.Arps.Fit(A14:A28,D14:D28),2)</f>
        <v>0.15842642258852663</v>
      </c>
    </row>
    <row r="9">
      <c r="A9" s="0" t="s">
        <v>28</v>
      </c>
      <c r="B9" s="0">
        <f>INDEX(PO.DCA.Arps.Fit(A14:A28,B14:B28),3)</f>
        <v>0.05788834933492583</v>
      </c>
      <c r="C9" s="0">
        <f>INDEX(PO.DCA.Arps.Fit(A14:A28,D14:D28),3)</f>
        <v>0.7888223827782803</v>
      </c>
    </row>
    <row r="10">
      <c r="A10" s="0" t="s">
        <v>29</v>
      </c>
      <c r="B10" s="0">
        <f>PO.Stats.R2(B14:B28,E14:E28)</f>
        <v>0.25587785549607767</v>
      </c>
      <c r="C10" s="0">
        <f>PO.Stats.R2(D14:D28,F14:F28)</f>
        <v>0.9982505356279068</v>
      </c>
    </row>
    <row r="12">
      <c r="A12" s="0" t="s">
        <v>30</v>
      </c>
    </row>
    <row r="13">
      <c r="A13" s="0" t="s">
        <v>31</v>
      </c>
      <c r="B13" s="0" t="s">
        <v>32</v>
      </c>
      <c r="C13" s="0" t="s">
        <v>33</v>
      </c>
      <c r="D13" s="0" t="s">
        <v>34</v>
      </c>
      <c r="E13" s="0" t="s">
        <v>35</v>
      </c>
      <c r="F13" s="0" t="s">
        <v>36</v>
      </c>
    </row>
    <row r="14">
      <c r="A14" s="0">
        <v>1</v>
      </c>
      <c r="B14" s="0">
        <v>3000</v>
      </c>
      <c r="C14" s="0" t="b">
        <f>INDEX(PO.DCA.Data.OutlierFlag(A14:A28,B14:B28,$B$3,$B$4),1)</f>
        <v>0</v>
      </c>
      <c r="D14" s="0">
        <f>INDEX(PO.DCA.Data.Clean(A14:A28,B14:B28,$B$3,$B$4),1)</f>
        <v>3000</v>
      </c>
      <c r="E14" s="0">
        <f>PO.DCA.Arps.Rate($B$7,$B$8,$B$9,A14)</f>
        <v>2175.704098813686</v>
      </c>
      <c r="F14" s="0">
        <f>PO.DCA.Arps.Rate($C$7,$C$8,$C$9,A14)</f>
        <v>3105.221336941148</v>
      </c>
    </row>
    <row r="15">
      <c r="A15" s="0">
        <v>2</v>
      </c>
      <c r="B15" s="0">
        <v>2700</v>
      </c>
      <c r="C15" s="0" t="b">
        <f>INDEX(PO.DCA.Data.OutlierFlag(A14:A28,B14:B28,$B$3,$B$4),2)</f>
        <v>0</v>
      </c>
      <c r="D15" s="0">
        <f>INDEX(PO.DCA.Data.Clean(A14:A28,B14:B28,$B$3,$B$4),2)</f>
        <v>2700</v>
      </c>
      <c r="E15" s="0">
        <f>PO.DCA.Arps.Rate($B$7,$B$8,$B$9,A15)</f>
        <v>2072.6476343012114</v>
      </c>
      <c r="F15" s="0">
        <f>PO.DCA.Arps.Rate($C$7,$C$8,$C$9,A15)</f>
        <v>2717.045077512897</v>
      </c>
    </row>
    <row r="16">
      <c r="A16" s="0">
        <v>3</v>
      </c>
      <c r="B16" s="0">
        <v>500</v>
      </c>
      <c r="C16" s="0" t="b">
        <f>INDEX(PO.DCA.Data.OutlierFlag(A14:A28,B14:B28,$B$3,$B$4),3)</f>
        <v>1</v>
      </c>
      <c r="D16" s="0">
        <f>INDEX(PO.DCA.Data.Clean(A14:A28,B14:B28,$B$3,$B$4),3)</f>
        <v>2450</v>
      </c>
      <c r="E16" s="0">
        <f>PO.DCA.Arps.Rate($B$7,$B$8,$B$9,A16)</f>
        <v>1974.7410470323318</v>
      </c>
      <c r="F16" s="0">
        <f>PO.DCA.Arps.Rate($C$7,$C$8,$C$9,A16)</f>
        <v>2407.866090335602</v>
      </c>
    </row>
    <row r="17">
      <c r="A17" s="0">
        <v>4</v>
      </c>
      <c r="B17" s="0">
        <v>2200</v>
      </c>
      <c r="C17" s="0" t="b">
        <f>INDEX(PO.DCA.Data.OutlierFlag(A14:A28,B14:B28,$B$3,$B$4),4)</f>
        <v>0</v>
      </c>
      <c r="D17" s="0">
        <f>INDEX(PO.DCA.Data.Clean(A14:A28,B14:B28,$B$3,$B$4),4)</f>
        <v>2200</v>
      </c>
      <c r="E17" s="0">
        <f>PO.DCA.Arps.Rate($B$7,$B$8,$B$9,A17)</f>
        <v>1881.7136510998064</v>
      </c>
      <c r="F17" s="0">
        <f>PO.DCA.Arps.Rate($C$7,$C$8,$C$9,A17)</f>
        <v>2156.4293089640532</v>
      </c>
    </row>
    <row r="18">
      <c r="A18" s="0">
        <v>6</v>
      </c>
      <c r="B18" s="0">
        <v>1800</v>
      </c>
      <c r="C18" s="0" t="b">
        <f>INDEX(PO.DCA.Data.OutlierFlag(A14:A28,B14:B28,$B$3,$B$4),5)</f>
        <v>0</v>
      </c>
      <c r="D18" s="0">
        <f>INDEX(PO.DCA.Data.Clean(A14:A28,B14:B28,$B$3,$B$4),5)</f>
        <v>1800</v>
      </c>
      <c r="E18" s="0">
        <f>PO.DCA.Arps.Rate($B$7,$B$8,$B$9,A18)</f>
        <v>1709.2874534294647</v>
      </c>
      <c r="F18" s="0">
        <f>PO.DCA.Arps.Rate($C$7,$C$8,$C$9,A18)</f>
        <v>1773.692785374555</v>
      </c>
    </row>
    <row r="19">
      <c r="A19" s="0">
        <v>9</v>
      </c>
      <c r="B19" s="0">
        <v>1400</v>
      </c>
      <c r="C19" s="0" t="b">
        <f>INDEX(PO.DCA.Data.OutlierFlag(A14:A28,B14:B28,$B$3,$B$4),6)</f>
        <v>0</v>
      </c>
      <c r="D19" s="0">
        <f>INDEX(PO.DCA.Data.Clean(A14:A28,B14:B28,$B$3,$B$4),6)</f>
        <v>1400</v>
      </c>
      <c r="E19" s="0">
        <f>PO.DCA.Arps.Rate($B$7,$B$8,$B$9,A19)</f>
        <v>1481.2884859532335</v>
      </c>
      <c r="F19" s="0">
        <f>PO.DCA.Arps.Rate($C$7,$C$8,$C$9,A19)</f>
        <v>1386.7460811610488</v>
      </c>
    </row>
    <row r="20">
      <c r="A20" s="0">
        <v>12</v>
      </c>
      <c r="B20" s="0">
        <v>5500</v>
      </c>
      <c r="C20" s="0" t="b">
        <f>INDEX(PO.DCA.Data.OutlierFlag(A14:A28,B14:B28,$B$3,$B$4),7)</f>
        <v>1</v>
      </c>
      <c r="D20" s="0">
        <f>INDEX(PO.DCA.Data.Clean(A14:A28,B14:B28,$B$3,$B$4),7)</f>
        <v>1175</v>
      </c>
      <c r="E20" s="0">
        <f>PO.DCA.Arps.Rate($B$7,$B$8,$B$9,A20)</f>
        <v>1285.213381539454</v>
      </c>
      <c r="F20" s="0">
        <f>PO.DCA.Arps.Rate($C$7,$C$8,$C$9,A20)</f>
        <v>1128.5730344671258</v>
      </c>
    </row>
    <row r="21">
      <c r="A21" s="0">
        <v>15</v>
      </c>
      <c r="B21" s="0">
        <v>950</v>
      </c>
      <c r="C21" s="0" t="b">
        <f>INDEX(PO.DCA.Data.OutlierFlag(A14:A28,B14:B28,$B$3,$B$4),8)</f>
        <v>0</v>
      </c>
      <c r="D21" s="0">
        <f>INDEX(PO.DCA.Data.Clean(A14:A28,B14:B28,$B$3,$B$4),8)</f>
        <v>950</v>
      </c>
      <c r="E21" s="0">
        <f>PO.DCA.Arps.Rate($B$7,$B$8,$B$9,A21)</f>
        <v>1116.383854954141</v>
      </c>
      <c r="F21" s="0">
        <f>PO.DCA.Arps.Rate($C$7,$C$8,$C$9,A21)</f>
        <v>945.3422803247046</v>
      </c>
    </row>
    <row r="22">
      <c r="A22" s="0">
        <v>18</v>
      </c>
      <c r="B22" s="0">
        <v>800</v>
      </c>
      <c r="C22" s="0" t="b">
        <f>INDEX(PO.DCA.Data.OutlierFlag(A14:A28,B14:B28,$B$3,$B$4),9)</f>
        <v>0</v>
      </c>
      <c r="D22" s="0">
        <f>INDEX(PO.DCA.Data.Clean(A14:A28,B14:B28,$B$3,$B$4),9)</f>
        <v>800</v>
      </c>
      <c r="E22" s="0">
        <f>PO.DCA.Arps.Rate($B$7,$B$8,$B$9,A22)</f>
        <v>970.8372730996368</v>
      </c>
      <c r="F22" s="0">
        <f>PO.DCA.Arps.Rate($C$7,$C$8,$C$9,A22)</f>
        <v>809.2716564021305</v>
      </c>
    </row>
    <row r="23">
      <c r="A23" s="0">
        <v>21</v>
      </c>
      <c r="B23" s="0">
        <v>700</v>
      </c>
      <c r="C23" s="0" t="b">
        <f>INDEX(PO.DCA.Data.OutlierFlag(A14:A28,B14:B28,$B$3,$B$4),10)</f>
        <v>0</v>
      </c>
      <c r="D23" s="0">
        <f>INDEX(PO.DCA.Data.Clean(A14:A28,B14:B28,$B$3,$B$4),10)</f>
        <v>700</v>
      </c>
      <c r="E23" s="0">
        <f>PO.DCA.Arps.Rate($B$7,$B$8,$B$9,A23)</f>
        <v>845.2126486902104</v>
      </c>
      <c r="F23" s="0">
        <f>PO.DCA.Arps.Rate($C$7,$C$8,$C$9,A23)</f>
        <v>704.6568395686551</v>
      </c>
    </row>
    <row r="24">
      <c r="A24" s="0">
        <v>24</v>
      </c>
      <c r="B24" s="0">
        <v>600</v>
      </c>
      <c r="C24" s="0" t="b">
        <f>INDEX(PO.DCA.Data.OutlierFlag(A14:A28,B14:B28,$B$3,$B$4),11)</f>
        <v>0</v>
      </c>
      <c r="D24" s="0">
        <f>INDEX(PO.DCA.Data.Clean(A14:A28,B14:B28,$B$3,$B$4),11)</f>
        <v>600</v>
      </c>
      <c r="E24" s="0">
        <f>PO.DCA.Arps.Rate($B$7,$B$8,$B$9,A24)</f>
        <v>736.6555065442496</v>
      </c>
      <c r="F24" s="0">
        <f>PO.DCA.Arps.Rate($C$7,$C$8,$C$9,A24)</f>
        <v>621.9906183480033</v>
      </c>
    </row>
    <row r="25">
      <c r="A25" s="0">
        <v>30</v>
      </c>
      <c r="B25" s="0">
        <v>480</v>
      </c>
      <c r="C25" s="0" t="b">
        <f>INDEX(PO.DCA.Data.OutlierFlag(A14:A28,B14:B28,$B$3,$B$4),12)</f>
        <v>0</v>
      </c>
      <c r="D25" s="0">
        <f>INDEX(PO.DCA.Data.Clean(A14:A28,B14:B28,$B$3,$B$4),12)</f>
        <v>480</v>
      </c>
      <c r="E25" s="0">
        <f>PO.DCA.Arps.Rate($B$7,$B$8,$B$9,A25)</f>
        <v>561.3942898940952</v>
      </c>
      <c r="F25" s="0">
        <f>PO.DCA.Arps.Rate($C$7,$C$8,$C$9,A25)</f>
        <v>500.23609569247026</v>
      </c>
    </row>
    <row r="26">
      <c r="A26" s="0">
        <v>36</v>
      </c>
      <c r="B26" s="0">
        <v>400</v>
      </c>
      <c r="C26" s="0" t="b">
        <f>INDEX(PO.DCA.Data.OutlierFlag(A14:A28,B14:B28,$B$3,$B$4),13)</f>
        <v>0</v>
      </c>
      <c r="D26" s="0">
        <f>INDEX(PO.DCA.Data.Clean(A14:A28,B14:B28,$B$3,$B$4),13)</f>
        <v>400</v>
      </c>
      <c r="E26" s="0">
        <f>PO.DCA.Arps.Rate($B$7,$B$8,$B$9,A26)</f>
        <v>429.63405624451246</v>
      </c>
      <c r="F26" s="0">
        <f>PO.DCA.Arps.Rate($C$7,$C$8,$C$9,A26)</f>
        <v>415.3982784227963</v>
      </c>
    </row>
    <row r="27">
      <c r="A27" s="0">
        <v>42</v>
      </c>
      <c r="B27" s="0">
        <v>340</v>
      </c>
      <c r="C27" s="0" t="b">
        <f>INDEX(PO.DCA.Data.OutlierFlag(A14:A28,B14:B28,$B$3,$B$4),14)</f>
        <v>0</v>
      </c>
      <c r="D27" s="0">
        <f>INDEX(PO.DCA.Data.Clean(A14:A28,B14:B28,$B$3,$B$4),14)</f>
        <v>340</v>
      </c>
      <c r="E27" s="0">
        <f>PO.DCA.Arps.Rate($B$7,$B$8,$B$9,A27)</f>
        <v>330.14204801065614</v>
      </c>
      <c r="F27" s="0">
        <f>PO.DCA.Arps.Rate($C$7,$C$8,$C$9,A27)</f>
        <v>353.254363721467</v>
      </c>
    </row>
    <row r="28">
      <c r="A28" s="0">
        <v>48</v>
      </c>
      <c r="B28" s="0">
        <v>290</v>
      </c>
      <c r="C28" s="0" t="b">
        <f>INDEX(PO.DCA.Data.OutlierFlag(A14:A28,B14:B28,$B$3,$B$4),15)</f>
        <v>1</v>
      </c>
      <c r="D28" s="0">
        <f>INDEX(PO.DCA.Data.Clean(A14:A28,B14:B28,$B$3,$B$4),15)</f>
        <v>340</v>
      </c>
      <c r="E28" s="0">
        <f>PO.DCA.Arps.Rate($B$7,$B$8,$B$9,A28)</f>
        <v>254.69545862899903</v>
      </c>
      <c r="F28" s="0">
        <f>PO.DCA.Arps.Rate($C$7,$C$8,$C$9,A28)</f>
        <v>305.9817152407631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Production Data QC</dc:title>
  <dc:subject>Clean production data before decline curve analysis by detecting and removing outliers using a rolling-window Z-score method. Compare raw vs cleaned data and show the impact on Arps curve fitting — noisy data produces unreliable decline parameters.</dc:subject>
  <cp:category>Decline Curve Analysis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